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sistemasnas\Almacén general\1.ALMACEN\2.ALMACEN 2025\2. PAA 2025\"/>
    </mc:Choice>
  </mc:AlternateContent>
  <xr:revisionPtr revIDLastSave="0" documentId="13_ncr:1_{557D5C31-612B-436D-AFA7-28249AE711F2}" xr6:coauthVersionLast="47" xr6:coauthVersionMax="47" xr10:uidLastSave="{00000000-0000-0000-0000-000000000000}"/>
  <bookViews>
    <workbookView xWindow="-120" yWindow="-120" windowWidth="29040" windowHeight="15840" tabRatio="591" xr2:uid="{00000000-000D-0000-FFFF-FFFF00000000}"/>
  </bookViews>
  <sheets>
    <sheet name="SEGUIMIENTO" sheetId="25" r:id="rId1"/>
    <sheet name="Hoja1" sheetId="9" state="hidden" r:id="rId2"/>
    <sheet name="Hoja2" sheetId="10" state="hidden" r:id="rId3"/>
    <sheet name="Hoja3" sheetId="11" state="hidden" r:id="rId4"/>
    <sheet name="MODIFICACIONES EN PAA" sheetId="7" state="hidden" r:id="rId5"/>
    <sheet name="PAA BIENES Y SERVICIOS" sheetId="2" state="hidden" r:id="rId6"/>
    <sheet name="OPS ADMINISTRATIVOS" sheetId="3" state="hidden" r:id="rId7"/>
    <sheet name="OPS ASISTENCIAL" sheetId="5" state="hidden" r:id="rId8"/>
  </sheets>
  <externalReferences>
    <externalReference r:id="rId9"/>
  </externalReferences>
  <definedNames>
    <definedName name="_xlnm._FilterDatabase" localSheetId="3" hidden="1">Hoja3!$A$1:$N$1</definedName>
    <definedName name="_xlnm._FilterDatabase" localSheetId="6" hidden="1">'OPS ADMINISTRATIVOS'!$A$1:$H$132</definedName>
    <definedName name="_xlnm._FilterDatabase" localSheetId="7" hidden="1">'OPS ASISTENCIAL'!$A$1:$I$57</definedName>
    <definedName name="_xlnm._FilterDatabase" localSheetId="5" hidden="1">'PAA BIENES Y SERVICIOS'!$A$1:$F$52</definedName>
    <definedName name="_xlnm._FilterDatabase" localSheetId="0" hidden="1">SEGUIMIENTO!$A$2:$K$188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8" i="25" l="1"/>
  <c r="G188" i="25"/>
  <c r="J146" i="25"/>
  <c r="I186" i="25"/>
  <c r="I183" i="25"/>
  <c r="I182" i="25"/>
  <c r="I167" i="25"/>
  <c r="I166" i="25"/>
  <c r="I165" i="25"/>
  <c r="I163" i="25"/>
  <c r="I161" i="25"/>
  <c r="I159" i="25"/>
  <c r="I158" i="25"/>
  <c r="I157" i="25"/>
  <c r="I146" i="25"/>
  <c r="I133" i="25"/>
  <c r="I128" i="25"/>
  <c r="I92" i="25"/>
  <c r="I81" i="25"/>
  <c r="I80" i="25"/>
  <c r="I76" i="25"/>
  <c r="I73" i="25"/>
  <c r="I65" i="25"/>
  <c r="I54" i="25"/>
  <c r="I43" i="25"/>
  <c r="I38" i="25"/>
  <c r="I34" i="25"/>
  <c r="I30" i="25"/>
  <c r="I29" i="25"/>
  <c r="I26" i="25"/>
  <c r="I23" i="25"/>
  <c r="I22" i="25"/>
  <c r="I21" i="25"/>
  <c r="I20" i="25"/>
  <c r="I17" i="25"/>
  <c r="I6" i="25"/>
  <c r="I4" i="25"/>
  <c r="J3" i="25"/>
  <c r="F195" i="25"/>
  <c r="E38" i="25"/>
  <c r="J37" i="25"/>
  <c r="J169" i="25"/>
  <c r="J36" i="25"/>
  <c r="J35" i="25"/>
  <c r="J32" i="25"/>
  <c r="J167" i="25"/>
  <c r="J31" i="25"/>
  <c r="J29" i="25"/>
  <c r="J28" i="25"/>
  <c r="J26" i="25"/>
  <c r="J25" i="25"/>
  <c r="J24" i="25"/>
  <c r="J23" i="25"/>
  <c r="J22" i="25"/>
  <c r="J21" i="25"/>
  <c r="J20" i="25"/>
  <c r="J166" i="25"/>
  <c r="J165" i="25"/>
  <c r="J163" i="25"/>
  <c r="J187" i="25"/>
  <c r="J162" i="25"/>
  <c r="J161" i="25"/>
  <c r="J160" i="25"/>
  <c r="J185" i="25"/>
  <c r="J158" i="25"/>
  <c r="J157" i="25"/>
  <c r="J154" i="25"/>
  <c r="J153" i="25"/>
  <c r="J152" i="25"/>
  <c r="J151" i="25"/>
  <c r="J149" i="25"/>
  <c r="J148" i="25"/>
  <c r="J145" i="25"/>
  <c r="J144" i="25"/>
  <c r="J143" i="25"/>
  <c r="J141" i="25"/>
  <c r="J140" i="25"/>
  <c r="J139" i="25"/>
  <c r="J138" i="25"/>
  <c r="J135" i="25"/>
  <c r="J133" i="25"/>
  <c r="J132" i="25"/>
  <c r="J131" i="25"/>
  <c r="J129" i="25"/>
  <c r="J128" i="25"/>
  <c r="J127" i="25"/>
  <c r="J126" i="25"/>
  <c r="J124" i="25"/>
  <c r="J123" i="25"/>
  <c r="J120" i="25"/>
  <c r="J119" i="25"/>
  <c r="J118" i="25"/>
  <c r="J117" i="25"/>
  <c r="J115" i="25"/>
  <c r="J114" i="25"/>
  <c r="J112" i="25"/>
  <c r="J110" i="25"/>
  <c r="J109" i="25"/>
  <c r="J104" i="25"/>
  <c r="J102" i="25"/>
  <c r="J101" i="25"/>
  <c r="J100" i="25"/>
  <c r="J182" i="25"/>
  <c r="J181" i="25"/>
  <c r="J98" i="25"/>
  <c r="J97" i="25"/>
  <c r="J96" i="25"/>
  <c r="J95" i="25"/>
  <c r="J94" i="25"/>
  <c r="J93" i="25"/>
  <c r="J92" i="25"/>
  <c r="J90" i="25"/>
  <c r="J89" i="25"/>
  <c r="J87" i="25"/>
  <c r="J86" i="25"/>
  <c r="J85" i="25"/>
  <c r="J84" i="25"/>
  <c r="J83" i="25"/>
  <c r="J82" i="25"/>
  <c r="J81" i="25"/>
  <c r="J79" i="25"/>
  <c r="J78" i="25"/>
  <c r="J77" i="25"/>
  <c r="J76" i="25"/>
  <c r="E76" i="25"/>
  <c r="J74" i="25"/>
  <c r="J73" i="25"/>
  <c r="J72" i="25"/>
  <c r="J71" i="25"/>
  <c r="J70" i="25"/>
  <c r="J68" i="25"/>
  <c r="J67" i="25"/>
  <c r="J66" i="25"/>
  <c r="J65" i="25"/>
  <c r="J63" i="25"/>
  <c r="J62" i="25"/>
  <c r="J61" i="25"/>
  <c r="J60" i="25"/>
  <c r="J57" i="25"/>
  <c r="J55" i="25"/>
  <c r="J53" i="25"/>
  <c r="J52" i="25"/>
  <c r="J50" i="25"/>
  <c r="J49" i="25"/>
  <c r="B48" i="25"/>
  <c r="J47" i="25"/>
  <c r="J46" i="25"/>
  <c r="J179" i="25"/>
  <c r="J178" i="25"/>
  <c r="J176" i="25"/>
  <c r="J175" i="25"/>
  <c r="J173" i="25"/>
  <c r="J172" i="25"/>
  <c r="J44" i="25"/>
  <c r="J42" i="25"/>
  <c r="J19" i="25"/>
  <c r="J18" i="25"/>
  <c r="J17" i="25"/>
  <c r="J16" i="25"/>
  <c r="J15" i="25"/>
  <c r="J14" i="25"/>
  <c r="J13" i="25"/>
  <c r="J12" i="25"/>
  <c r="J11" i="25"/>
  <c r="J9" i="25"/>
  <c r="J8" i="25"/>
  <c r="J7" i="25"/>
  <c r="J5" i="25"/>
  <c r="J41" i="25"/>
  <c r="J40" i="25"/>
  <c r="I188" i="25" l="1"/>
  <c r="J188" i="25"/>
  <c r="J130" i="25"/>
  <c r="J122" i="25"/>
  <c r="J51" i="25"/>
  <c r="J30" i="25"/>
  <c r="J107" i="25"/>
  <c r="J155" i="25"/>
  <c r="J136" i="25"/>
  <c r="J105" i="25"/>
  <c r="J43" i="25"/>
  <c r="J33" i="25"/>
  <c r="J58" i="25"/>
  <c r="J184" i="25"/>
  <c r="J6" i="25"/>
  <c r="J137" i="25"/>
  <c r="J59" i="25"/>
  <c r="J99" i="25"/>
  <c r="J106" i="25"/>
  <c r="J125" i="25"/>
  <c r="J168" i="25"/>
  <c r="J39" i="25"/>
  <c r="J174" i="25"/>
  <c r="J48" i="25"/>
  <c r="J56" i="25"/>
  <c r="J88" i="25"/>
  <c r="J183" i="25"/>
  <c r="J134" i="25"/>
  <c r="J10" i="25"/>
  <c r="J103" i="25"/>
  <c r="J147" i="25"/>
  <c r="J80" i="25"/>
  <c r="J180" i="25"/>
  <c r="J111" i="25"/>
  <c r="J34" i="25"/>
  <c r="J171" i="25"/>
  <c r="J121" i="25"/>
  <c r="J38" i="25"/>
  <c r="J75" i="25"/>
  <c r="J116" i="25"/>
  <c r="J108" i="25"/>
  <c r="J54" i="25"/>
  <c r="J69" i="25"/>
  <c r="J150" i="25"/>
  <c r="J159" i="25"/>
  <c r="J177" i="25"/>
  <c r="J91" i="25"/>
  <c r="J4" i="25"/>
  <c r="J156" i="25"/>
  <c r="J64" i="25"/>
  <c r="J113" i="25"/>
  <c r="J27" i="25"/>
  <c r="J186" i="25"/>
  <c r="R27" i="11" l="1"/>
  <c r="S21" i="11"/>
  <c r="S22" i="11" s="1"/>
  <c r="E134" i="3"/>
  <c r="E135" i="3" s="1"/>
  <c r="E136" i="3" s="1"/>
  <c r="E64" i="5"/>
  <c r="E66" i="5" s="1"/>
  <c r="D11" i="7"/>
  <c r="C8" i="7"/>
  <c r="D5" i="2"/>
  <c r="D21" i="2"/>
  <c r="E55" i="5"/>
  <c r="E31" i="5"/>
  <c r="E139" i="3"/>
  <c r="G15" i="3"/>
  <c r="D12" i="5"/>
  <c r="G38" i="5"/>
  <c r="D32" i="5"/>
  <c r="G19" i="5"/>
  <c r="D19" i="5"/>
  <c r="D18" i="5"/>
  <c r="D20" i="5"/>
  <c r="E44" i="3"/>
  <c r="H43" i="3"/>
  <c r="G43" i="3"/>
  <c r="H42" i="3"/>
  <c r="G42" i="3"/>
  <c r="H41" i="3"/>
  <c r="G41" i="3"/>
  <c r="H40" i="3"/>
  <c r="G40" i="3"/>
  <c r="H39" i="3"/>
  <c r="G39" i="3"/>
  <c r="H38" i="3"/>
  <c r="G38" i="3"/>
  <c r="H37" i="3"/>
  <c r="G37" i="3"/>
  <c r="H31" i="3"/>
  <c r="G31" i="3"/>
  <c r="H30" i="3"/>
  <c r="G30" i="3"/>
  <c r="H29" i="3"/>
  <c r="G29" i="3"/>
  <c r="H28" i="3"/>
  <c r="G28" i="3"/>
  <c r="H27" i="3"/>
  <c r="G27" i="3"/>
  <c r="H26" i="3"/>
  <c r="G26" i="3"/>
  <c r="H25" i="3"/>
  <c r="G25" i="3"/>
  <c r="H24" i="3"/>
  <c r="G24" i="3"/>
  <c r="H23" i="3"/>
  <c r="G23" i="3"/>
  <c r="H22" i="3"/>
  <c r="G22" i="3"/>
  <c r="H21" i="3"/>
  <c r="G21" i="3"/>
  <c r="H20" i="3"/>
  <c r="G20" i="3"/>
  <c r="H19" i="3"/>
  <c r="G19" i="3"/>
  <c r="H18" i="3"/>
  <c r="G18" i="3"/>
  <c r="H17" i="3"/>
  <c r="G17" i="3"/>
  <c r="H16" i="3"/>
  <c r="G16" i="3"/>
  <c r="H15" i="3"/>
  <c r="H14" i="3"/>
  <c r="G14" i="3"/>
  <c r="H13" i="3"/>
  <c r="G13" i="3"/>
  <c r="H12" i="3"/>
  <c r="G12" i="3"/>
  <c r="H11" i="3"/>
  <c r="G11" i="3"/>
  <c r="H9" i="3"/>
  <c r="G9" i="3"/>
  <c r="H8" i="3"/>
  <c r="G8" i="3"/>
  <c r="H7" i="3"/>
  <c r="G7" i="3"/>
  <c r="H6" i="3"/>
  <c r="G6" i="3"/>
  <c r="H5" i="3"/>
  <c r="G5" i="3"/>
  <c r="H4" i="3"/>
  <c r="G4" i="3"/>
  <c r="H3" i="3"/>
  <c r="G3" i="3"/>
  <c r="H2" i="3"/>
  <c r="G2" i="3"/>
  <c r="D8" i="3"/>
  <c r="D46" i="3" s="1"/>
  <c r="D56" i="5"/>
  <c r="H55" i="5"/>
  <c r="G55" i="5"/>
  <c r="H53" i="5"/>
  <c r="G53" i="5"/>
  <c r="H52" i="5"/>
  <c r="G52" i="5"/>
  <c r="H48" i="5"/>
  <c r="G48" i="5"/>
  <c r="H46" i="5"/>
  <c r="G46" i="5"/>
  <c r="H43" i="5"/>
  <c r="G43" i="5"/>
  <c r="G42" i="5"/>
  <c r="G41" i="5"/>
  <c r="G40" i="5"/>
  <c r="G39" i="5"/>
  <c r="G37" i="5"/>
  <c r="G36" i="5"/>
  <c r="G35" i="5"/>
  <c r="G34" i="5"/>
  <c r="G33" i="5"/>
  <c r="G32" i="5"/>
  <c r="G31" i="5"/>
  <c r="G30" i="5"/>
  <c r="G29" i="5"/>
  <c r="G28" i="5"/>
  <c r="G27" i="5"/>
  <c r="G26" i="5"/>
  <c r="G25" i="5"/>
  <c r="G24" i="5"/>
  <c r="G23" i="5"/>
  <c r="G22" i="5"/>
  <c r="G21" i="5"/>
  <c r="G20" i="5"/>
  <c r="G18" i="5"/>
  <c r="G17" i="5"/>
  <c r="G16" i="5"/>
  <c r="G15" i="5"/>
  <c r="G14" i="5"/>
  <c r="G13" i="5"/>
  <c r="G12" i="5"/>
  <c r="G11" i="5"/>
  <c r="E54" i="5"/>
  <c r="E53" i="5"/>
  <c r="E52" i="5"/>
  <c r="E51" i="5"/>
  <c r="E50" i="5"/>
  <c r="E49" i="5"/>
  <c r="E48" i="5"/>
  <c r="E47" i="5"/>
  <c r="E46" i="5"/>
  <c r="E45" i="5"/>
  <c r="E44" i="5"/>
  <c r="E43" i="5"/>
  <c r="E36" i="5"/>
  <c r="F33" i="5"/>
  <c r="F28" i="5"/>
  <c r="F19" i="5" s="1"/>
  <c r="F26" i="5"/>
  <c r="E26" i="5"/>
  <c r="E23" i="5"/>
  <c r="D22" i="5"/>
  <c r="F20" i="5"/>
  <c r="F31" i="5" s="1"/>
  <c r="E18" i="5"/>
  <c r="E14" i="5"/>
  <c r="E13" i="5"/>
  <c r="F11" i="5"/>
  <c r="E10" i="5"/>
  <c r="E9" i="5"/>
  <c r="E7" i="5"/>
  <c r="E6" i="5"/>
  <c r="F3" i="5"/>
  <c r="E41" i="3"/>
  <c r="E40" i="3"/>
  <c r="E39" i="3"/>
  <c r="E37" i="3"/>
  <c r="E36" i="3"/>
  <c r="E34" i="3"/>
  <c r="E26" i="3"/>
  <c r="E32" i="3"/>
  <c r="E38" i="3"/>
  <c r="E21" i="3"/>
  <c r="E28" i="3"/>
  <c r="E25" i="3"/>
  <c r="E22" i="3"/>
  <c r="E24" i="3"/>
  <c r="E20" i="3"/>
  <c r="E19" i="3"/>
  <c r="E18" i="3"/>
  <c r="E17" i="3"/>
  <c r="E13" i="3"/>
  <c r="E10" i="3"/>
  <c r="F6" i="3"/>
  <c r="E4" i="3"/>
  <c r="F3" i="3"/>
  <c r="F4" i="3" s="1"/>
  <c r="F30" i="5"/>
  <c r="A39" i="2"/>
  <c r="D29" i="2"/>
  <c r="D24" i="2"/>
  <c r="F22" i="5" l="1"/>
  <c r="F23" i="5" s="1"/>
  <c r="D52" i="2"/>
  <c r="E46" i="3"/>
  <c r="D44" i="5"/>
  <c r="H44" i="5" s="1"/>
  <c r="F44" i="5" l="1"/>
  <c r="D57" i="5"/>
  <c r="D5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10 PRO</author>
  </authors>
  <commentList>
    <comment ref="D54" authorId="0" shapeId="0" xr:uid="{BCEAB674-B65F-4B8E-8DF3-9CA59E98CF8C}">
      <text>
        <r>
          <rPr>
            <b/>
            <sz val="9"/>
            <color indexed="81"/>
            <rFont val="Tahoma"/>
            <family val="2"/>
          </rPr>
          <t>WINDOWS 10 PRO:</t>
        </r>
        <r>
          <rPr>
            <sz val="9"/>
            <color indexed="81"/>
            <rFont val="Tahoma"/>
            <family val="2"/>
          </rPr>
          <t xml:space="preserve">
SE INCOORPORARON 3 NECESIDADES ADICIONALES POR 3 MESES APARTIR DE JUNIO</t>
        </r>
      </text>
    </comment>
    <comment ref="D59" authorId="0" shapeId="0" xr:uid="{6D19823F-6A01-4FB5-82BB-5705C0C6EBB5}">
      <text>
        <r>
          <rPr>
            <b/>
            <sz val="9"/>
            <color indexed="81"/>
            <rFont val="Tahoma"/>
            <family val="2"/>
          </rPr>
          <t>WINDOWS 10 PRO:</t>
        </r>
        <r>
          <rPr>
            <sz val="9"/>
            <color indexed="81"/>
            <rFont val="Tahoma"/>
            <family val="2"/>
          </rPr>
          <t xml:space="preserve">
SE INCORPORARON 2 PERSONS POR 2 MESES APARTIR DE JUNIO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10 PRO</author>
  </authors>
  <commentList>
    <comment ref="L11" authorId="0" shapeId="0" xr:uid="{00000000-0006-0000-0700-000001000000}">
      <text>
        <r>
          <rPr>
            <b/>
            <sz val="9"/>
            <color indexed="81"/>
            <rFont val="Tahoma"/>
            <family val="2"/>
          </rPr>
          <t>WINDOWS 10 PRO:</t>
        </r>
        <r>
          <rPr>
            <sz val="9"/>
            <color indexed="81"/>
            <rFont val="Tahoma"/>
            <family val="2"/>
          </rPr>
          <t xml:space="preserve">
INCORPORA SALDO SEGÚN oficio del 23/05/2024- 105-SS-74I-009/24 CERTIFICACION No 207,224,254,276,280,287,330
</t>
        </r>
      </text>
    </comment>
    <comment ref="L15" authorId="0" shapeId="0" xr:uid="{00000000-0006-0000-0700-000002000000}">
      <text>
        <r>
          <rPr>
            <b/>
            <sz val="9"/>
            <color indexed="81"/>
            <rFont val="Tahoma"/>
            <family val="2"/>
          </rPr>
          <t xml:space="preserve">WINDOWS 10 PRO:SE INCORPORA SALDO SEGÚN oficio del 23/05/2024- 105-SS-74I-009/24 CERTIFICACION No </t>
        </r>
      </text>
    </comment>
    <comment ref="L22" authorId="0" shapeId="0" xr:uid="{00000000-0006-0000-0700-000003000000}">
      <text>
        <r>
          <rPr>
            <b/>
            <sz val="9"/>
            <color indexed="81"/>
            <rFont val="Tahoma"/>
            <family val="2"/>
          </rPr>
          <t>WINDOWS 10 PRO:</t>
        </r>
        <r>
          <rPr>
            <sz val="9"/>
            <color indexed="81"/>
            <rFont val="Tahoma"/>
            <family val="2"/>
          </rPr>
          <t xml:space="preserve">
 SE INCORPORA SALDO oficio del 23/05/2024- 105-SS-74I-009/24 CERTIFICACION No 90
</t>
        </r>
      </text>
    </comment>
    <comment ref="L27" authorId="0" shapeId="0" xr:uid="{00000000-0006-0000-0700-000004000000}">
      <text>
        <r>
          <rPr>
            <b/>
            <sz val="9"/>
            <color indexed="81"/>
            <rFont val="Tahoma"/>
            <family val="2"/>
          </rPr>
          <t>WINDOWS 10 PRO:</t>
        </r>
        <r>
          <rPr>
            <sz val="9"/>
            <color indexed="81"/>
            <rFont val="Tahoma"/>
            <family val="2"/>
          </rPr>
          <t xml:space="preserve">
SE INCOPORPORA DE ACUERDO A OFICIO 23/05/2024- 105-SS-74I-009/24</t>
        </r>
      </text>
    </comment>
    <comment ref="O27" authorId="0" shapeId="0" xr:uid="{00000000-0006-0000-0700-000005000000}">
      <text>
        <r>
          <rPr>
            <b/>
            <sz val="9"/>
            <color indexed="81"/>
            <rFont val="Tahoma"/>
            <family val="2"/>
          </rPr>
          <t>WINDOWS 10 PRO:</t>
        </r>
        <r>
          <rPr>
            <sz val="9"/>
            <color indexed="81"/>
            <rFont val="Tahoma"/>
            <family val="2"/>
          </rPr>
          <t xml:space="preserve">
SE AJUSTA VALOR DE CERTIFICACION No Y SE INCORPORA A OTRO RUBRO COMO SE INDICA EN EL OFICIO No 105-SS-741-009/24
</t>
        </r>
      </text>
    </comment>
    <comment ref="Q27" authorId="0" shapeId="0" xr:uid="{00000000-0006-0000-0700-000006000000}">
      <text>
        <r>
          <rPr>
            <b/>
            <sz val="9"/>
            <color indexed="81"/>
            <rFont val="Tahoma"/>
            <family val="2"/>
          </rPr>
          <t>WINDOWS 10 PRO:</t>
        </r>
        <r>
          <rPr>
            <sz val="9"/>
            <color indexed="81"/>
            <rFont val="Tahoma"/>
            <family val="2"/>
          </rPr>
          <t xml:space="preserve">
SE AJUSTA VALOR DE CERTIFICACION No Y SE INCORPORA A OTRO RUBRO COMO SE INDICA EN EL OFICIO No 105-SS-741-009/24</t>
        </r>
      </text>
    </comment>
    <comment ref="T27" authorId="0" shapeId="0" xr:uid="{00000000-0006-0000-0700-000007000000}">
      <text>
        <r>
          <rPr>
            <b/>
            <sz val="9"/>
            <color indexed="81"/>
            <rFont val="Tahoma"/>
            <family val="2"/>
          </rPr>
          <t>WINDOWS 10 PRO:</t>
        </r>
        <r>
          <rPr>
            <sz val="9"/>
            <color indexed="81"/>
            <rFont val="Tahoma"/>
            <family val="2"/>
          </rPr>
          <t xml:space="preserve">
SE INCORPORA DE ACUERDO A  oficio del 23/05/2024- 105-SS-74I-009/24- SUBGESS CERTIFICACION No 139</t>
        </r>
      </text>
    </comment>
    <comment ref="L33" authorId="0" shapeId="0" xr:uid="{00000000-0006-0000-0700-000008000000}">
      <text>
        <r>
          <rPr>
            <b/>
            <sz val="9"/>
            <color indexed="81"/>
            <rFont val="Tahoma"/>
            <family val="2"/>
          </rPr>
          <t>WINDOWS 10 PRO:</t>
        </r>
        <r>
          <rPr>
            <sz val="9"/>
            <color indexed="81"/>
            <rFont val="Tahoma"/>
            <family val="2"/>
          </rPr>
          <t xml:space="preserve">
SE INCORPORA SALDO DE ACUERDO A oficio del 23/05/2024- 105-SS-74I-009/24 CERTIFICACIONES 53,56,58,70,73</t>
        </r>
      </text>
    </comment>
    <comment ref="L40" authorId="0" shapeId="0" xr:uid="{00000000-0006-0000-0700-000009000000}">
      <text>
        <r>
          <rPr>
            <b/>
            <sz val="9"/>
            <color indexed="81"/>
            <rFont val="Tahoma"/>
            <family val="2"/>
          </rPr>
          <t>WINDOWS 10 PRO:</t>
        </r>
        <r>
          <rPr>
            <sz val="9"/>
            <color indexed="81"/>
            <rFont val="Tahoma"/>
            <family val="2"/>
          </rPr>
          <t xml:space="preserve">
SE INCORPORA SALDO SEGÚN OFICIO-oficio del 23/05/2024- 105-SS-74I-009/24 CERTIFICACION No 153</t>
        </r>
      </text>
    </comment>
    <comment ref="L43" authorId="0" shapeId="0" xr:uid="{00000000-0006-0000-0700-00000A000000}">
      <text>
        <r>
          <rPr>
            <b/>
            <sz val="9"/>
            <color indexed="81"/>
            <rFont val="Tahoma"/>
            <family val="2"/>
          </rPr>
          <t>WINDOWS 10 PRO:</t>
        </r>
        <r>
          <rPr>
            <sz val="9"/>
            <color indexed="81"/>
            <rFont val="Tahoma"/>
            <family val="2"/>
          </rPr>
          <t xml:space="preserve">
INCORPORACION DE ACUERDO A OFICIO No 105-SS-741S009/24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10 PRO</author>
  </authors>
  <commentList>
    <comment ref="D2" authorId="0" shapeId="0" xr:uid="{00000000-0006-0000-0C00-000001000000}">
      <text>
        <r>
          <rPr>
            <b/>
            <sz val="9"/>
            <color indexed="81"/>
            <rFont val="Tahoma"/>
            <family val="2"/>
          </rPr>
          <t>WINDOWS 10 PRO:</t>
        </r>
        <r>
          <rPr>
            <sz val="9"/>
            <color indexed="81"/>
            <rFont val="Tahoma"/>
            <family val="2"/>
          </rPr>
          <t xml:space="preserve">
1 TECNICO X 2,671,000 Y EL OTRO X 1,671,000</t>
        </r>
      </text>
    </comment>
    <comment ref="D9" authorId="0" shapeId="0" xr:uid="{00000000-0006-0000-0C00-000002000000}">
      <text>
        <r>
          <rPr>
            <b/>
            <sz val="9"/>
            <color indexed="81"/>
            <rFont val="Tahoma"/>
            <family val="2"/>
          </rPr>
          <t>WINDOWS 10 PRO:</t>
        </r>
        <r>
          <rPr>
            <sz val="9"/>
            <color indexed="81"/>
            <rFont val="Tahoma"/>
            <family val="2"/>
          </rPr>
          <t xml:space="preserve">
1 x 1,984,000 y otro x 3,700,000</t>
        </r>
      </text>
    </comment>
    <comment ref="C23" authorId="0" shapeId="0" xr:uid="{00000000-0006-0000-0C00-000003000000}">
      <text>
        <r>
          <rPr>
            <b/>
            <sz val="9"/>
            <color indexed="81"/>
            <rFont val="Tahoma"/>
            <family val="2"/>
          </rPr>
          <t>WINDOWS 10 PRO:</t>
        </r>
        <r>
          <rPr>
            <sz val="9"/>
            <color indexed="81"/>
            <rFont val="Tahoma"/>
            <family val="2"/>
          </rPr>
          <t xml:space="preserve">
ZULLY, cristian</t>
        </r>
      </text>
    </comment>
    <comment ref="C29" authorId="0" shapeId="0" xr:uid="{00000000-0006-0000-0C00-000004000000}">
      <text>
        <r>
          <rPr>
            <b/>
            <sz val="9"/>
            <color indexed="81"/>
            <rFont val="Tahoma"/>
            <family val="2"/>
          </rPr>
          <t>WINDOWS 10 PRO:</t>
        </r>
        <r>
          <rPr>
            <sz val="9"/>
            <color indexed="81"/>
            <rFont val="Tahoma"/>
            <family val="2"/>
          </rPr>
          <t xml:space="preserve">
ERIKA</t>
        </r>
      </text>
    </comment>
    <comment ref="C34" authorId="0" shapeId="0" xr:uid="{00000000-0006-0000-0C00-000005000000}">
      <text>
        <r>
          <rPr>
            <b/>
            <sz val="9"/>
            <color indexed="81"/>
            <rFont val="Tahoma"/>
            <family val="2"/>
          </rPr>
          <t>WINDOWS 10 PRO:</t>
        </r>
        <r>
          <rPr>
            <sz val="9"/>
            <color indexed="81"/>
            <rFont val="Tahoma"/>
            <family val="2"/>
          </rPr>
          <t xml:space="preserve">
ROBINSON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10 PRO</author>
  </authors>
  <commentList>
    <comment ref="D12" authorId="0" shapeId="0" xr:uid="{00000000-0006-0000-0D00-000001000000}">
      <text>
        <r>
          <rPr>
            <b/>
            <sz val="9"/>
            <color indexed="81"/>
            <rFont val="Tahoma"/>
            <family val="2"/>
          </rPr>
          <t>WINDOWS 10 PRO:</t>
        </r>
        <r>
          <rPr>
            <sz val="9"/>
            <color indexed="81"/>
            <rFont val="Tahoma"/>
            <family val="2"/>
          </rPr>
          <t xml:space="preserve">
actualizacion de acuerdo a correo del 15122023</t>
        </r>
      </text>
    </comment>
    <comment ref="D18" authorId="0" shapeId="0" xr:uid="{00000000-0006-0000-0D00-000002000000}">
      <text>
        <r>
          <rPr>
            <b/>
            <sz val="9"/>
            <color indexed="81"/>
            <rFont val="Tahoma"/>
            <family val="2"/>
          </rPr>
          <t>WINDOWS 10 PRO:</t>
        </r>
        <r>
          <rPr>
            <sz val="9"/>
            <color indexed="81"/>
            <rFont val="Tahoma"/>
            <family val="2"/>
          </rPr>
          <t xml:space="preserve">
modifiacion de acuerdo a correo 15122023</t>
        </r>
      </text>
    </comment>
    <comment ref="D19" authorId="0" shapeId="0" xr:uid="{00000000-0006-0000-0D00-000003000000}">
      <text>
        <r>
          <rPr>
            <b/>
            <sz val="9"/>
            <color indexed="81"/>
            <rFont val="Tahoma"/>
            <family val="2"/>
          </rPr>
          <t>WINDOWS 10 PRO:</t>
        </r>
        <r>
          <rPr>
            <sz val="9"/>
            <color indexed="81"/>
            <rFont val="Tahoma"/>
            <family val="2"/>
          </rPr>
          <t xml:space="preserve">
se incluyo item de acuerdo a correo</t>
        </r>
      </text>
    </comment>
    <comment ref="D32" authorId="0" shapeId="0" xr:uid="{00000000-0006-0000-0D00-000004000000}">
      <text>
        <r>
          <rPr>
            <b/>
            <sz val="9"/>
            <color indexed="81"/>
            <rFont val="Tahoma"/>
            <family val="2"/>
          </rPr>
          <t>WINDOWS 10 PRO:</t>
        </r>
        <r>
          <rPr>
            <sz val="9"/>
            <color indexed="81"/>
            <rFont val="Tahoma"/>
            <family val="2"/>
          </rPr>
          <t xml:space="preserve">
se aumenta el valor</t>
        </r>
      </text>
    </comment>
    <comment ref="D36" authorId="0" shapeId="0" xr:uid="{00000000-0006-0000-0D00-000005000000}">
      <text>
        <r>
          <rPr>
            <b/>
            <sz val="9"/>
            <color indexed="81"/>
            <rFont val="Tahoma"/>
            <family val="2"/>
          </rPr>
          <t>WINDOWS 10 PRO:</t>
        </r>
        <r>
          <rPr>
            <sz val="9"/>
            <color indexed="81"/>
            <rFont val="Tahoma"/>
            <family val="2"/>
          </rPr>
          <t xml:space="preserve">
se modifica el vaklor yel cargo de acuerdo a correo electronico</t>
        </r>
      </text>
    </comment>
  </commentList>
</comments>
</file>

<file path=xl/sharedStrings.xml><?xml version="1.0" encoding="utf-8"?>
<sst xmlns="http://schemas.openxmlformats.org/spreadsheetml/2006/main" count="2316" uniqueCount="632">
  <si>
    <t>Código UNSPSC (cada código separado por ;)</t>
  </si>
  <si>
    <t>Descripción</t>
  </si>
  <si>
    <t>Valor total estimado</t>
  </si>
  <si>
    <t>85121612</t>
  </si>
  <si>
    <t>Suministro de material de osteosíntesis para la E.S.E Hospital San Jose del Guaviare.</t>
  </si>
  <si>
    <t>42181601;85121809</t>
  </si>
  <si>
    <t>suministro de hemo componentes sanguíneos para la E.S.E Hospital san jose del Guaviare</t>
  </si>
  <si>
    <t>41121800;41122400;56122002</t>
  </si>
  <si>
    <t>42131504;42131509;42131608</t>
  </si>
  <si>
    <t>Compra de ropa hospitalaria y quirúrgica para las diferentes áreas de la E.S.E Hospital san José del Guaviare</t>
  </si>
  <si>
    <t>24111509</t>
  </si>
  <si>
    <t>Suministro de agua potable para el consumo de los funcionarios de la E.S.E Hospital San jose del Guaviare</t>
  </si>
  <si>
    <t>44101702;44101703;44101704;44101728;44101729</t>
  </si>
  <si>
    <t>Suministro de repuestos para equipos de cómputo e impresoras, dispositivos de redes y comunicaciones para la. E.S.E Hospital San José del Guaviare</t>
  </si>
  <si>
    <t>44121600;44121615;44121617;44121618;44121619;44121620;44121621;44121623;44121627;44121628;44121630;44122000</t>
  </si>
  <si>
    <t>Suministro de papelería y elementos de oficina para la E.S.E Hospital San José del Guaviare</t>
  </si>
  <si>
    <t>40101701;72101511</t>
  </si>
  <si>
    <t>Suministro de elementos, repuestos para equipos de refrigeración y acondicionamiento de aires y de la red de frio de las diferentes áreas de la E.S.E Hospital San José</t>
  </si>
  <si>
    <t>47131500;47131600;47131700;47131800;47131900;47132100</t>
  </si>
  <si>
    <t>Suministros de insumos y equipos para la limpieza - elementos básicos de aseo para la E.S.E Hospital San José del Guaviare</t>
  </si>
  <si>
    <t>72154020</t>
  </si>
  <si>
    <t>Suministro de gases medicinales y recargas de balas de oxigeno para La E.S.E HOSPITAL SAN JOSE DEL GUAVIARE</t>
  </si>
  <si>
    <t>48101500;48101600;48101800;48101900</t>
  </si>
  <si>
    <t>50111500;50121500;50131600;50131700;50181900;50221000;50221300;50301500;50301700;50302000;50302300;50302500;50303400;50303500;50304100;50304400;50304500;50421800</t>
  </si>
  <si>
    <t>suministro  de víveres para la atención del servicio de alimentación intrahospitalaria para la E.S.E hospital San Jose del Guaviare</t>
  </si>
  <si>
    <t>31161500;31161700;31161800;31161900;31162000;31162200;31162900;31163000;31163100;31163200;31163300;31163400</t>
  </si>
  <si>
    <t>Suministro de elementos de ferretería para el mantenimiento de la infraestructura hospitalaria de la E.S.E Hospital San Jose del Guaviare</t>
  </si>
  <si>
    <t>92121504</t>
  </si>
  <si>
    <t>Servicio de vigilancia y seguridad privada las 24 horas del día incluyendo, sábados, domingos y festivos, con personal uniformado, carnetizado y armado con conocimiento en medios tecnológicos para la E.S.E Hospital San jose del Guaviare</t>
  </si>
  <si>
    <t>76121500;76121600;76121900;76122000</t>
  </si>
  <si>
    <t>Servicio de recolección, transporte, disposición final e incineración de los residuos sólidos hospitalarios y líquidos reveladores y fijadores generados para la E.S.E Hospital San José del Guaviare</t>
  </si>
  <si>
    <t>78102200</t>
  </si>
  <si>
    <t>Servicios de admisión. Tratamiento. Transporte y distribución de correspondencia y demás envíos postales en las modalidades de correo normal. Certificado urbano nacional. Servicios post – exprés a nivel urbano y nacional para la E.S.E Hospital San Jose del guaviare</t>
  </si>
  <si>
    <t>43232401;43232610;43232804;80111608</t>
  </si>
  <si>
    <t>Mantenimiento y actualización del software de dinámica gerencial hospitalaria version.net web servicios 2019 para SQL server para la E.S.E Hospital san jose del Guaviare.</t>
  </si>
  <si>
    <t>81112100;81112200</t>
  </si>
  <si>
    <t>servicio de conectividad a internet para la E.S.E Hospital San Jose del Guaviare</t>
  </si>
  <si>
    <t>78181701</t>
  </si>
  <si>
    <t>85101707</t>
  </si>
  <si>
    <t>Prestación de servicios para el mantenimiento preventivo y correctivo de los equipos biomédicos</t>
  </si>
  <si>
    <t>84131501</t>
  </si>
  <si>
    <t>Compra de seguros, pólizas de responsabilidad civil, vehículos automotor de la E.S.E Hospital San Jóse del Guaviare.</t>
  </si>
  <si>
    <t>41111951</t>
  </si>
  <si>
    <t>Suministro de dispositivos para el control de la humedad y temperatura, con certificado de calibración. termohidrómetros para la E.S.E Hospital San Jose del Guaviare</t>
  </si>
  <si>
    <t>81141504</t>
  </si>
  <si>
    <t>Prestación de servicios para el proceso de validación, medición y calibración de los equipos biomédicos de la E.S.E Hospital San Jose del Guaviare</t>
  </si>
  <si>
    <t>73152108</t>
  </si>
  <si>
    <t>Mantenimiento preventivo y correctivo a todo costo de la sub estación eléctrica de media y baja tensión incluye protección temporizada para trasferencia, la subestacion electrica-(planta Perkins de 500 KWA. 225 KW Y 400KW)y alumbrado perimetral de la ESE Hospital San José del Guaviare</t>
  </si>
  <si>
    <t>MANTENIMIENTO PREVENTIVO Y CORRECTIVO A TODO COSTO Y SUMINISTRO DE REPUESTOS DE LOS EQUIPOS DE LAVANDERIA, DENOMINADOS LAVADORAS, SECADORAS Y CALENTADORES DE LA E.S.E HOSPITAL SAN JOSE DEL GUAVIARE</t>
  </si>
  <si>
    <t>78181507</t>
  </si>
  <si>
    <t>Mantenimiento preventivo y correctivo a todo costo del parque automotor  de la E.S.E Hospital San Jose del Guaviare</t>
  </si>
  <si>
    <t>72154100</t>
  </si>
  <si>
    <t>Mantenimiento a la red de oxigeno  de la E.S.E Hospital San Jose del Guaviare.</t>
  </si>
  <si>
    <t>80141630</t>
  </si>
  <si>
    <t>Suministro de formatos impresos institucionales aprobados e implementados por el área de calidad para el control de los servicios asistenciales de la E.S.E Hospital san jose del Guaviare.</t>
  </si>
  <si>
    <t>PLANEACIÓN</t>
  </si>
  <si>
    <t>2.1.2.02.01.004-PRODUCTOS METÁLICOS, MAQUINARIA Y EQUIPO</t>
  </si>
  <si>
    <t>2.1.2.02.01.003-OTROS BIENES TRANSPORTABLES (EXCEPTO PRODUCTOS METÁLICOS, MAQUINARIA Y EQUIPO)</t>
  </si>
  <si>
    <t>2.4.5.01.04-PRODUCTOS METÁLICOS, MAQUINARIA Y EQUIPO</t>
  </si>
  <si>
    <t>SUBADMIN</t>
  </si>
  <si>
    <t xml:space="preserve">2.1.2.02.02.008-SERVICIOS PRESTADOS A LAS EMPRESAS Y SERVICIOS DE PRODUCCIÓN </t>
  </si>
  <si>
    <t>2.4.5.01.02-PRODUCTOS ALIMENTICIOS, BEBIDAS Y TABACO; TEXTILES, PRENDAS DE VESTIR Y PRODUCTOS DE CUERO</t>
  </si>
  <si>
    <t>2.4.5.01.02-PRODUCTOS ALIMENTICIOS, BEBIDAS Y TABACO, TEXTILES, PRENDAS DE VESTIR Y PRODUCTOS DE CUERO</t>
  </si>
  <si>
    <t>2.4.5.01.03-OTROS BIENES TRANSPORTABLES EXCEPTO PRODUCTOS METALICOS, MAQUINARIA Y EQUIPO</t>
  </si>
  <si>
    <t>SUBGES- LABORATORIO</t>
  </si>
  <si>
    <t>Suministro de Control de Calidad Externo para Laboratorio Clínico de la  ESE Hospital San José del Guaviare</t>
  </si>
  <si>
    <t>MANTENIENTO/ SUBADMIN</t>
  </si>
  <si>
    <t>ALMACEN/SUBADMIN</t>
  </si>
  <si>
    <t>SUBGES/ CIRUGIA</t>
  </si>
  <si>
    <t>SISTEMAS/SUBADMIN</t>
  </si>
  <si>
    <t>ECONOMATO/SUBADMIN</t>
  </si>
  <si>
    <t>SUBGES/ QUIMICOS</t>
  </si>
  <si>
    <t>Suministro de material médico quirurgico- dispositivos medicos y medicamentos  para la E.S.E Hospital san jose del Guaviare</t>
  </si>
  <si>
    <t>42141500;42141900;42142100;42142200;42142300;42142400;42142500;42142600;42161500;51101500;51101900;51102300;51102400</t>
  </si>
  <si>
    <t>Suministro de insumos, reactivos y materiales de laboratorio,con apoyo tecnológico y software para la ESE Hospital San José del Guaviare</t>
  </si>
  <si>
    <t>Mantenimiento preventivos y correctivos de equipos biomedicos del area de radiologia e imagenes diagnosticas de la ESE Hospital San Jose del Guaviare</t>
  </si>
  <si>
    <t>COORDINACIÓN DE ENFERMERIA</t>
  </si>
  <si>
    <t>SERVICIO DE CATERING PARA LA CELEBRACION DE LA SEMANA DE LA SEGURIDAD DEL PACIENTE Y SEMANA DE LA LACTANCIA MATERNA PARA LA ESE4 HOSPITAL SAN JOSE DEL GUAVIARE</t>
  </si>
  <si>
    <t>ADQUISICION DE CANECAS PARA LA SEGREGACIÓN DE RESIDUOS HOSPITALARIOS Y SIMILARES DE LA ESE HOSPITAL SAN JOSE DEL GUAVIARE</t>
  </si>
  <si>
    <t>2.1.2.02.02.006-COMERCIO Y DISTRIBUCIÓN; ALOJAMIENTO; SERVICIOS DE SUMINISTRO DE COMIDAS Y BEBIDAS; SERVICIOS DE TRANSPORTE; Y SERVICIOS DE DISTRIBUCIÓN DE ELECTRICIDAD,</t>
  </si>
  <si>
    <t>CALIDAD- GESTION AMBIENTAL</t>
  </si>
  <si>
    <t>CALIDAD / SUBGES</t>
  </si>
  <si>
    <t>COMPRA DE EQUIPO DE REFRIGERACION PARA EL SERVICIO DE COCINA DE LA E.S.E HOSPITAL SAN JOSE</t>
  </si>
  <si>
    <t>SUBADMIN/ ECONOMATO</t>
  </si>
  <si>
    <t>COMPRAVENTA DE AIRES ACONDICIONADOS PARA LA ESE HOSPITAL SAN JOSE DEL GUAVIARE</t>
  </si>
  <si>
    <t>SUBADMIN/ MANTENIMIENTO</t>
  </si>
  <si>
    <t>AREA DE LA NECESIDAD</t>
  </si>
  <si>
    <t>COMPRA DE MOBILIARIO DE OFICINA - MODULARES -LOKERS, SILLAS TANDEM PARA LA ESE HOSPITAL SAN JOSE DEL GUAVIARE</t>
  </si>
  <si>
    <t>SUBADMIN/ GESTION BIOMEDICA</t>
  </si>
  <si>
    <t>SERVICIOS PRESTADOS A LAS EMPRESAS Y SERVICIOS DE PRODUCCIÓN</t>
  </si>
  <si>
    <t>COMERCIO Y DISTRIBUCIÓN; ALOJAMIENTO; SERVICIOS DE SUMINISTRO DE COMIDAS Y BEBIDAS; SERVICIOS DE TRANSPORTE; Y SERVICIOS DE DISTRIBUCIÓN DE ELECTRICIDAD, GAS Y AGUA</t>
  </si>
  <si>
    <t>SERVICIOS PARA LA COMUNIDAD, SOCIALES Y PERSONALES (RECURSOS PROPIOS)</t>
  </si>
  <si>
    <t>OTROS BIENES TRANSPORTABLES (EXCEPTO PRODUCTOS METÁLICOS, MAQUINARIA Y EQUIPO)</t>
  </si>
  <si>
    <t>SERVICIOS FINANCIEROS Y SERVICIOS CONEXOS; SERVICIOS INMOBILIARIOS; Y SERVICIOS DE ARRENDAMIENTO Y LEASING</t>
  </si>
  <si>
    <t>SUBADMIN/SISTEMAS</t>
  </si>
  <si>
    <t>SUBADMIN/GESTION AMBIENTAL</t>
  </si>
  <si>
    <t xml:space="preserve">SUBADMIN/FACTURACION </t>
  </si>
  <si>
    <t>SERVICIO DE BOT DE GESTION DE AGENTES (ADMINISTRACION DE LINEAS)</t>
  </si>
  <si>
    <t>Servicio de arrendamiento de consultorios para prestacion de servicios extramurales en los municipios de el Retorno, calamar y Miraflores.</t>
  </si>
  <si>
    <t>40101701</t>
  </si>
  <si>
    <t>44111500;901016</t>
  </si>
  <si>
    <t>60106206;77101500;77101800;77102000</t>
  </si>
  <si>
    <t>CALIDAD / SGSST</t>
  </si>
  <si>
    <t>93141808</t>
  </si>
  <si>
    <t>Contratar los servicios de una persona jurídica o natural especialista en salud ocupacional para la realización de exámenes ocupacionales, incluye toma de exámenes de acuerdo al profesiograma y el estudio de los riesgos bilógicos originados por radiaciones ionizantes, onda herciana, manejos químicos físicos o traumas, ordenados por el Decreto 1072 de 2015.</t>
  </si>
  <si>
    <t>2.1.2.02.02.009-SERVICIOS PARA LA COMUNIDAD, SOCIALES Y PERSONALES</t>
  </si>
  <si>
    <t>50192100;50192300;50192500;50192600;50192701;91111600;91111603;91111700</t>
  </si>
  <si>
    <t>Servicio de catering para la realizacion de las decimas septimas justas ocupacionales vigencia 2024 en la E.S.E Hospital San Jose del Guaviare</t>
  </si>
  <si>
    <t xml:space="preserve">Nombre del responsable </t>
  </si>
  <si>
    <t>MIGUEL ANGEL CERON MOLINA</t>
  </si>
  <si>
    <t>80111620;80111701;80111709;85121600;85121700;85121601</t>
  </si>
  <si>
    <t>85121603;85121605;85121607;85121610;85121611;85111607</t>
  </si>
  <si>
    <t>Prestación de servicios Sub Especialidades Neurología, fisiatría, urología, gastroenterología, otorrinolaringología, dermatología, oftalmología, psiquiatría, endocrinología, reumatología, Neumología y atención por telemedicina en las subespecialidades pediátricas o de baja frecuencia</t>
  </si>
  <si>
    <t>42294213;85121609</t>
  </si>
  <si>
    <t>42294212;42294213;42293138;85121609</t>
  </si>
  <si>
    <t>85121608</t>
  </si>
  <si>
    <t>85101604</t>
  </si>
  <si>
    <t>85101600;85101700</t>
  </si>
  <si>
    <t>80161501;80161502;80161504;80161506</t>
  </si>
  <si>
    <t xml:space="preserve">Prestación de servicios como auxiliar administrativo para la E.S.E Hospital san José del Guaviare (referencia) 4 </t>
  </si>
  <si>
    <t>85101706;85122101</t>
  </si>
  <si>
    <t>85101604;85121808</t>
  </si>
  <si>
    <t>85101600;85101604</t>
  </si>
  <si>
    <t>85121802</t>
  </si>
  <si>
    <t>85101706;85121802;85131708</t>
  </si>
  <si>
    <t>Prestación de servicios profesionales como bacteriólogo (epidemiólogo) para la E.S.E Hospital san José del Guaviare</t>
  </si>
  <si>
    <t>93141507</t>
  </si>
  <si>
    <t>Prestación de servicios profesionales como trabajadora social para la ese hospital san José del Guaviare</t>
  </si>
  <si>
    <t>85121900;86101603</t>
  </si>
  <si>
    <t>prestacion de servicios profesionales como quimico farmaceutico para la E.S.E Hospital san jose del Guaviare</t>
  </si>
  <si>
    <t>85121900</t>
  </si>
  <si>
    <t>prestacion de servicios como regente para la E.S.E Hospital san jose del Guaviare</t>
  </si>
  <si>
    <t>42201712;85121600</t>
  </si>
  <si>
    <t>85121600;85121612</t>
  </si>
  <si>
    <t>85121600;85121613</t>
  </si>
  <si>
    <t>85121600</t>
  </si>
  <si>
    <t>Prestación de servicios Especialidades básicas ( medicina interna) para la E.S.E Hospital San Jose del Guaviare)</t>
  </si>
  <si>
    <t>Prestación de servicios Especialidades básicas (intensivista)para la E.S.E Hospital San Jose del Guaviare)</t>
  </si>
  <si>
    <t>80161500;80161501;80161502;80161504;80161506</t>
  </si>
  <si>
    <t>Prestación de servicios como auxiliar administrativo para programacion de cirugias la E.S.E Hospital san José del Guaviare(1)</t>
  </si>
  <si>
    <t>Prestación de servicios como auxiliar administrativo para Rx e imagenes diagnosticas de a E.S.E Hospital san José del Guaviare (1)</t>
  </si>
  <si>
    <t>85151500;91111603</t>
  </si>
  <si>
    <t>Prestación de servicios como técnico en alimentos para la suministro de comida intrahospitalaria para la E,S,E Hospital San jose del Guaviare</t>
  </si>
  <si>
    <t>84111500;84111600;84111601;84111602;84111603;84111700</t>
  </si>
  <si>
    <t>Prestación de servicios como profesionales de  y profesionales especializados para la ESE HOSPITAL SAN JOSE DEL GUAVIARE (REVISORIA FISCAL)</t>
  </si>
  <si>
    <t>81111819</t>
  </si>
  <si>
    <t>80111505;84111603</t>
  </si>
  <si>
    <t xml:space="preserve">Prestación de servicios como profesionales (CONTROL INTERNO DE GESTIÓN 2) para la ESE HOSPITAL SAN JOSE DEL GUAVIARE </t>
  </si>
  <si>
    <t>80111602</t>
  </si>
  <si>
    <t>80111609</t>
  </si>
  <si>
    <t>Prestación de servicios como profesionales (SUBGERENCIA ADMINISTRATIVA- SISTEMAS) para la ESE HOSPITAL SAN JOSE DEL GUAVIARE  (2)</t>
  </si>
  <si>
    <t>80111620</t>
  </si>
  <si>
    <t>OVEIDA PARRA NOVOA</t>
  </si>
  <si>
    <t>80121704;94131603</t>
  </si>
  <si>
    <t>80111500;80111600;80111601;80111602;80111616</t>
  </si>
  <si>
    <t>80111600;80111601;80111602;80111616</t>
  </si>
  <si>
    <t>Prestación de servicios como auxiliar administrativo para la E.S.E HOSPITAL SAN JOSE DEL GUAVIARE (  AUD CUENTAS(2)</t>
  </si>
  <si>
    <t>80111600;80111602;80111616</t>
  </si>
  <si>
    <t>80111602;80111600;80111601;80111616</t>
  </si>
  <si>
    <t>Prestación de servicios como auxiliar administrativo para la E.S.E HOSPITAL SAN JOSE DEL GUAVIARE (ESTADISTICA 1)</t>
  </si>
  <si>
    <t>Prestación de servicios como auxiliar administrativo para la E.S.E HOSPITAL SAN JOSE DEL GUAVIARE (TESORERIA 1)</t>
  </si>
  <si>
    <t>Prestación de servicios como auxiliar administrativo para la E.S.E HOSPITAL SAN JOSE DEL GUAVIARE ( SUBADMIN 1,MESAJERIA )</t>
  </si>
  <si>
    <t>80111500;80111600;80111601;80111616</t>
  </si>
  <si>
    <t>Prestación de servicios como técnico administrativo para la E.S.E HOSPITAL SAN JOSE DEL GUAVIARE (ESTADISTICA1)</t>
  </si>
  <si>
    <t>Prestación de servicios como técnico administrativo para la E.S.E HOSPITAL SAN JOSE DEL GUAVIARE (JURIDICA 1)</t>
  </si>
  <si>
    <t>80111500;80111600;80111601;80111604;80111616</t>
  </si>
  <si>
    <t>Prestación de servicios como técnico administrativo para la E.S.E HOSPITAL SAN JOSE DEL GUAVIARE(CONTABILIDAD)</t>
  </si>
  <si>
    <t>80111500;80111600;80111601;80111611;80111616</t>
  </si>
  <si>
    <t>Prestación de servicios como técnico administrativo para la E.S.E HOSPITAL SAN JOSE DEL GUAVIARE ( SISTEMAS 1)</t>
  </si>
  <si>
    <t>Prestación de servicios como técnico administrativo para la E.S.E HOSPITAL SAN JOSE DEL GUAVIARE ( TALENTO HUMANO 2)</t>
  </si>
  <si>
    <t>Prestación de servicios como técnico administrativo para la E.S.E HOSPITAL SAN JOSE DEL GUAVIARE ( SUBGERENCIA ADMINISTRTATIVA Y FINANCIERA)</t>
  </si>
  <si>
    <t>80111601;80111605;80111607;80111604</t>
  </si>
  <si>
    <t>Prestación de servicios como técnico administrativo para la E.S.E HOSPITAL SAN JOSE DEL GUAVIARE (MANTENIMIENTO)</t>
  </si>
  <si>
    <t>80111612</t>
  </si>
  <si>
    <t>76101500;76111500</t>
  </si>
  <si>
    <t>25191503;72154066;72154200;72154201</t>
  </si>
  <si>
    <t>Prestación de servicios como ingeniero biomédico para la E.S.E HOSPITAL SAN JOSE DEL GUAVIARE</t>
  </si>
  <si>
    <t>70111703;70111706;70111709;70111710;70111711;70111712</t>
  </si>
  <si>
    <t>Prestación de servicios para realizar actividades de jardinería (2) para la E.S.E HOSPITAL SAN JOSE DEL GUAVIARE</t>
  </si>
  <si>
    <t>72101500;72102900;72103300</t>
  </si>
  <si>
    <t>prestacion de servicios como técnicos de mantenimiento de equipos, elementos  e infraestructura para la E.S.E Hospital san jose del Guaviare (REFRIGERACION)</t>
  </si>
  <si>
    <t>91111603</t>
  </si>
  <si>
    <t>76121500;76121600;76121700;76121900;76122000;76122300</t>
  </si>
  <si>
    <t>85101700</t>
  </si>
  <si>
    <t>Prestación de servicios para el procesamiento de las pruebas de exámenes especializados y/o rutina y estudios de patologia como apoyo a dar cumplimiento a las actividades de diagnóstico, prevención, tratamiento, seguimiento, control y vigilancia de las enfermedades</t>
  </si>
  <si>
    <t>42182404;42182405;42182406</t>
  </si>
  <si>
    <t>TAMIZAJE AUDITIVO A LOS RECIEN NACIDOS EN LA E.S.E HOSPITAL SAN JOSE DEL GUAVIARE</t>
  </si>
  <si>
    <t>81112101;81112102;81112104;81112107</t>
  </si>
  <si>
    <t>82101500;82101601</t>
  </si>
  <si>
    <t>Servicio de publicidad radial y espacio institucional para la E.S.E Hospital San José del Guaviare.</t>
  </si>
  <si>
    <t>43231500</t>
  </si>
  <si>
    <t>55121900</t>
  </si>
  <si>
    <t>DISEÑO E IMPRESIÓN DE SEÑALIZACION EN DIFERENTES MATERIALES SEGÚN REQUERIMIENTOS Y NORMATIVIDAD PARA LAS AREAS DE LA ESE HOSPITAL SAN JOSE DEL GUAVIARE</t>
  </si>
  <si>
    <t>80111500;80111607;80111701</t>
  </si>
  <si>
    <t>Prestación de servicios como auxiliar administrativo para la E.S.E HOSPITAL SAN JOSE DEL GUAVIARE ( JURIDICA)</t>
  </si>
  <si>
    <t>80111623;81141601</t>
  </si>
  <si>
    <t>85121603</t>
  </si>
  <si>
    <t>prestacion de servicios especializados en cardiologia para la E.S.E Hospital san jose del guaviare</t>
  </si>
  <si>
    <t>prstacion de servicios de fonoaudiologia para la E.S.E Hospital san jose del Guaviare</t>
  </si>
  <si>
    <t>85122102;93141808</t>
  </si>
  <si>
    <t>81101500</t>
  </si>
  <si>
    <t>Prestación de servicios profesionales como ingeniero civil para la E.S.E Hospital san jose del Guaviare</t>
  </si>
  <si>
    <t>prestacion de servicios especializados en neurocirugia para la E.S.E Hospital san jose del guaviare</t>
  </si>
  <si>
    <t>Prestación de servicios como técnico administrativo para la E.S.E HOSPITAL SAN JOSE DEL GUAVIARE ( ventanilla unica)</t>
  </si>
  <si>
    <t>Prestación de servicios como auxiliar administrativo  como traductor lenguaje de señas  de la E.S.E Hospital san José del Guaviare (1)</t>
  </si>
  <si>
    <t>Prestación de servicios Especialidades básicas(GINECO-ANESTES-CIRUGIA- PEDIATRIA) para la E.S.E Hospital San Jose del Guaviare)</t>
  </si>
  <si>
    <t xml:space="preserve">tiempo estimado </t>
  </si>
  <si>
    <t>7 meses</t>
  </si>
  <si>
    <t>6 meses</t>
  </si>
  <si>
    <t>8 meses</t>
  </si>
  <si>
    <t>Prestacion de servicios por laparoscopia general y ginecologica para la E.S.E Hospital san jose del Guaviare</t>
  </si>
  <si>
    <t>Prestación de servicios CIRUGIA LAPAROSCOPICA UROLOGICA para la E.S.E Hospital san jose del Guaviare</t>
  </si>
  <si>
    <t>valor promedio mensual</t>
  </si>
  <si>
    <t>Prestación de servicios profesionales de psicología para la E.S.E. Hospital san José del Guaviare (2)</t>
  </si>
  <si>
    <t>Prestación de servicios médico general para la E.S.E. hospital san José del Guaviare (33)</t>
  </si>
  <si>
    <t>Prestación de servicios como auxiliar en salud y/o enfermería para la E.S.E. hospital san José del Guaviare (epidemiologia 1)</t>
  </si>
  <si>
    <t>Prestación de servicios como auxiliar en salud y/o enfermería para la E.S.E. hospital san José del Guaviare(fisioterapia 2)</t>
  </si>
  <si>
    <t>Prestación de servicios como auxiliar en salud y/o enfermería para la E.S.E. hospital san José del Guaviare(laboratorio clinico 10)</t>
  </si>
  <si>
    <t>Prestación de servicios como tecnólogo en imágenes diagnosticas para la ese hospital san José del Guaviare(4)</t>
  </si>
  <si>
    <t>Prestación de servicios profesionales como instrumentador quirúrgico para la E.S.E Hospital san José del Guaviare (3)</t>
  </si>
  <si>
    <t>Prestación de servicios profesionales como fisioterapeuta para  el area de calidad de la E.S.E hospital San José del Guaviare (1)</t>
  </si>
  <si>
    <t>Prestación de servicios profesionales como bacteriólogo para la E.S.E hospital san José del Guaviare (8)</t>
  </si>
  <si>
    <t>Prestación de servicios profesionales como bacteriólogo y procesos de calidad para  el area de laboratorio clinico de la E.S.E hospital san José del Guaviare (1)</t>
  </si>
  <si>
    <t>Prestación de servicios profesionales como fisioterapeuta para la E.S.E hospital San José del Guaviare (3)</t>
  </si>
  <si>
    <t>Prestación de servicios profesionales como terapeutarespiratori@ para la E.S.E hospital San José del Guaviare (4)</t>
  </si>
  <si>
    <t>Prestación de servicios Especialidades básicas (pediatría 2) para la E.S.E Hospital San Jose del Guaviare)</t>
  </si>
  <si>
    <t>Prestación de servicios como auxiliar en salud y/o enfermería para la E.S.E. hospital san José del Guaviare (145)</t>
  </si>
  <si>
    <t>Prestación de servicios como auxiliar administrativo para consulta externa de la E.S.E Hospital san José del Guaviare (7)</t>
  </si>
  <si>
    <t>Prestación de servicios como auxiliar administrativo para trabajo social de la E.S.E Hospital san José del Guaviare SIAU (19)</t>
  </si>
  <si>
    <t>Prestacion de servicios como radiologo para la toma de ecografias en la E.S.E Hospital san jose del Guavaire</t>
  </si>
  <si>
    <t>Prestación de servicios como Radiologo para  lectura de RAYOS X  y mamografias para la E.S.E Hospital San Jose el Guaviare.</t>
  </si>
  <si>
    <t>GABRIEL CARDENAS BEJARANO</t>
  </si>
  <si>
    <t>TATIANA PINEDA</t>
  </si>
  <si>
    <t>ALEXANDRA BONILLA</t>
  </si>
  <si>
    <t>CLAUDIA VANEGAS FIGUEROA</t>
  </si>
  <si>
    <t>MISELY VILLAFANIA</t>
  </si>
  <si>
    <t>Prestación de servicios como auxiliar administrativo para trabajo social de la E.S.E Hospital san José del Guaviare  (4)</t>
  </si>
  <si>
    <t>Prestación de servicios como auxiliar administrativo  como traductor de lenguaje  de la E.S.E Hospital san José del Guaviare (2)</t>
  </si>
  <si>
    <t>Prestación de servicios médico general  para la implementación de GPC para la E.S.E. hospital san José del Guaviare (1)</t>
  </si>
  <si>
    <t>Prestación de servicios médico auditor para la E.S.E. hospital san José del Guaviare (1)</t>
  </si>
  <si>
    <t>Prestación de servicios como enfermer@ para la E.S.E. hospital san José del Guaviare (44)</t>
  </si>
  <si>
    <t>MARIELA ROJAS</t>
  </si>
  <si>
    <t>PRESTACIÓN DE SERVICIOS PARA VALORACION POR PSIQUIATRIA EN LA E.S.E HOSPITAL SAN JOSE DEL GUAVIARE</t>
  </si>
  <si>
    <t>3 MESES</t>
  </si>
  <si>
    <t>PRESTACION DE SERVICIOS PARA TAMIZAJE METABOLICO NEONATAL  EN LA E.S.E HOSPITAL SAN JOSE DEL GUAVIARE</t>
  </si>
  <si>
    <t>prestacion de servicios profesionales en terapia ocupacional para la E.S.E Hospital san jose del Guaviare</t>
  </si>
  <si>
    <t>Prestación de servicios en ayudas de Diagnóstico para polisomnografia y telemetria para la E.S.E Hospital san jose del Guaviare</t>
  </si>
  <si>
    <t>Prestación de servicios para clínicas de heridas para la E.S.E Hospital san jose del Guaviare</t>
  </si>
  <si>
    <t>VALOR SOLICITADO MES DE DICIEMBRE</t>
  </si>
  <si>
    <t xml:space="preserve">PRESUPUESTO ASIGNADO </t>
  </si>
  <si>
    <t>6 MESES</t>
  </si>
  <si>
    <t>Prestacion de servicios como auxiliar de cocina para la E.S.E Hospital San Jose del Guaviare (8)</t>
  </si>
  <si>
    <t>Prestación de servicios como profesionales para los procesos de calidad de  la ESE HOSPITAL SAN JOSE DEL GUAVIARE ( 3)</t>
  </si>
  <si>
    <t>Prestación de servicios como profesionales (PLANEACIÓN) para la ESE HOSPITAL SAN JOSE DEL GUAVIARE (3)</t>
  </si>
  <si>
    <t>VIVIANA MEJIA</t>
  </si>
  <si>
    <t>LUCEDY TRUJILLO</t>
  </si>
  <si>
    <t>CLAUDIA YINETH FIGUEROA</t>
  </si>
  <si>
    <t>LUZ BELLANIDE SANCHEZ</t>
  </si>
  <si>
    <t>Prestación de servicios como profesional en derecho para representacion judicial de la ESE HOSPITAL SAN JOSE DEL GUAVIARE  (1)</t>
  </si>
  <si>
    <t>Prestación de servicios como auxiliar administrativo para la E.S.E HOSPITAL SAN JOSE DEL GUAVIARE ( FACTURACION 30)</t>
  </si>
  <si>
    <t>Prestación de servicios como auxiliar administrativo para la E.S.E HOSPITAL SAN JOSE DEL GUAVIARE (ALMACEN GENERAL 2)</t>
  </si>
  <si>
    <t>Prestación de servicios como auxiliar administrativo para la E.S.E HOSPITAL SAN JOSE DEL GUAVIARE ( CARTERA (4)</t>
  </si>
  <si>
    <t>Prestación de servicios como auxiliar administrativo para la E.S.E HOSPITAL SAN JOSE DEL GUAVIARE ( ARCHIVO (1)</t>
  </si>
  <si>
    <t>Prestación de servicios como tecnico administrativo para la E.S.E HOSPITAL SAN JOSE DEL GUAVIARE ( ARCHIVO (1)</t>
  </si>
  <si>
    <t>Prestación de servicios como técnico administrativo para la E.S.E HOSPITAL SAN JOSE DEL GUAVIARE ( PLANEACION2)</t>
  </si>
  <si>
    <t>prestacion de servicios para realizar mantenimiento de equipos, elementos  e infraestructura para la E.S.E Hospital san jose del Guaviare (2)</t>
  </si>
  <si>
    <t>prestacion de servicios  tecnicos como electrico para realizar mantenimiento en la E.S.E Hospital san jose del Guaviare (1)</t>
  </si>
  <si>
    <t>DORA JUTH CUADRADO</t>
  </si>
  <si>
    <t>YENCY AURORA RICO</t>
  </si>
  <si>
    <t>ANGELA MARIA DAVID</t>
  </si>
  <si>
    <t>DEICY YANETH MANOSALVA</t>
  </si>
  <si>
    <t>MAURICIO RIVERA</t>
  </si>
  <si>
    <t>Prestacion de servicios profesionales como Psicologo para las actividades de talento humano de la E.S.E Hospital san jose del Guaviare</t>
  </si>
  <si>
    <t>Prestacion de servicios profesionales como trabajador social para las actividades de talento humano de la E.S.E Hospital san jose del Guaviare</t>
  </si>
  <si>
    <t>CAROLINA OSPINA</t>
  </si>
  <si>
    <t>Prestacion de servicios como ingeniero industrial para actividades de planeacion de la E.S.E Hospital san jose del Guaviare (1)</t>
  </si>
  <si>
    <t>3 meses</t>
  </si>
  <si>
    <t>AFECTACION AL RUBRO PRESUPUESTAL</t>
  </si>
  <si>
    <t>80111605;80111611;93142009</t>
  </si>
  <si>
    <r>
      <t>(prestacion de servicios profesionales administrativos especializados como apoyo a la ejecucion del proyecto de de inversion "remodelación ampliacion y costruccion de la E.S.E Hospital san jose del Guaviare)</t>
    </r>
    <r>
      <rPr>
        <b/>
        <sz val="12"/>
        <color rgb="FF000000"/>
        <rFont val="Verdana"/>
        <family val="2"/>
      </rPr>
      <t xml:space="preserve"> SGR</t>
    </r>
  </si>
  <si>
    <r>
      <t xml:space="preserve">Prestación de servicios profesionales como ingeniero civil para el el seguimiento y contrrol del  proyecto de remodelacion de la E.S.E Hospital san jose del Guaviare </t>
    </r>
    <r>
      <rPr>
        <b/>
        <sz val="12"/>
        <color theme="1"/>
        <rFont val="Verdana"/>
        <family val="2"/>
      </rPr>
      <t>SGR</t>
    </r>
  </si>
  <si>
    <t>compra de elementos requeridos para el Cumplimiento de la brigada de emergencia- Hospital Seguro para la E.S.E Hospital san jose del Guaviare</t>
  </si>
  <si>
    <t>Compraventa de elementos de protección, bienestar físico, social y mental de los funcionarios  de la E.S.E. Hospital San José del Guaviare.</t>
  </si>
  <si>
    <t xml:space="preserve">2.1.2.02.01.003-OTROS BIENES TRANSPORTABLES (EXCEPTO PRODUCTOS METÁLICOS, MAQUINARIA Y EQUIPO), 2.1.2.02.01.004-PRODUCTOS METÁLICOS, MAQUINARIA Y EQUIPO Y 2.1.2.02.02.008-SERVICIOS PRESTADOS A LAS EMPRESAS Y SERVICIOS DE PRODUCCIÓN </t>
  </si>
  <si>
    <t xml:space="preserve">RUBRO CODIGO Y NOMBRE </t>
  </si>
  <si>
    <t>PRESTACION DE SERVICIOS PROFESIONALES COMO PSICOLOGO PARA EL FORTALECIMIENTO A LOS SISTEMAS DE VIGILANCIA EPIDEMIOLOGOS OCUPACIONALES DE LA INSTITUCION</t>
  </si>
  <si>
    <t>Servicio de mantenimiento y recarga de tóner para la ESE Hospital San José Del Guaviare</t>
  </si>
  <si>
    <t>2.1.2.02.02.008 - SERVICIOS PRESTADOS A LAS EMPRESAS Y SERVICIOS DE PRODUCCION</t>
  </si>
  <si>
    <t>SERVICIOS PARA LA COMUNIDAD, SOCIALES Y PERSONALES (RECURSOS DEPARTAMENTAL)</t>
  </si>
  <si>
    <t>2.1.2.02.02.009.002</t>
  </si>
  <si>
    <t>2.4.5.02.09</t>
  </si>
  <si>
    <t>SERVICIOS PARA LA COMUNIDAD, SOCIALES Y PERSONALES</t>
  </si>
  <si>
    <t>Suministro de combustibles y lubricantes para el parque automotor y el mantenimiento hospitalario de la E.S.E Hospital San José del Guaviare</t>
  </si>
  <si>
    <t xml:space="preserve">VALOR SOLICITADO </t>
  </si>
  <si>
    <t>Prestación de servicios como profesionales de apoyo para (SUBGERENCIA ADMINISTRATIVA-) de la ESE HOSPITAL SAN JOSE DEL GUAVIARE (2)</t>
  </si>
  <si>
    <t>2.1.2.02.02.008</t>
  </si>
  <si>
    <t>4030103100AR190603001906048583508950036</t>
  </si>
  <si>
    <t>REMODELACION, AMPLIACION Y CONSTRUCCION DE LA EMPRESA SOCIAL DEL ESTADO HOSPITAL SAN JOSE DEL GUAVIARE - BPIN: 2023005950036</t>
  </si>
  <si>
    <t>prestación de servicios para realizar actividades de recolección de residuos sólidos hospitalarios generados en la E.S.E Hospital san jose del Guaviare (2)</t>
  </si>
  <si>
    <t>Prestación de servicios para realizar actividades de aseo,desinfección y lavanderia para la E.S.E Hospital San José del Guaviare(37)</t>
  </si>
  <si>
    <t>Prestación de servicios como tecnico administrativo para la E.S.E HOSPITAL SAN JOSE DEL GUAVIARE ( CARTERA (1)</t>
  </si>
  <si>
    <t>Prestación de servicios como conductor de ambulancia básica y Medicalizadas para la E.S.E. Hospital San José del Guaviare(5)</t>
  </si>
  <si>
    <t xml:space="preserve">Prestación de servicios auxiliar en salud y/o enfermería para realizar actividades administrativas en procesos de auditoria concurrente para la E.S.E Hospital (5) </t>
  </si>
  <si>
    <t>Prestación de servicios como Técnico administrativo para  el area de consulta externa de la E.S.E Hospital san José del Guaviare (1)</t>
  </si>
  <si>
    <t>Prestación de servicios como Técnico administrativo para  la subgerencia de servicios de salud de la E.S.E Hospital san José del Guaviare (1)</t>
  </si>
  <si>
    <t>Prestación de servicios como tecnico administrativo para la coordinacion de enfermeria de la E.S.E Hospital san José del Guaviare (1)</t>
  </si>
  <si>
    <t xml:space="preserve">Prestación de servicios auxiliar administrativo para realizar actividades en procesos de auditoria concurrente para la E.S.E Hospital (1) </t>
  </si>
  <si>
    <t xml:space="preserve">servicios prestados a las empresas y servicios de produccion </t>
  </si>
  <si>
    <t>SERVICIO DE LOGISTICA Y CATERING PARA LA REALIZACIÓN DE LA RENDICION DE CUENTAS VIGENCIA 2023</t>
  </si>
  <si>
    <t>Valor 2023</t>
  </si>
  <si>
    <t>DURACION DEL CONTRATO</t>
  </si>
  <si>
    <t>DIA</t>
  </si>
  <si>
    <t>DIA NUMERICO</t>
  </si>
  <si>
    <t>MES</t>
  </si>
  <si>
    <t>año</t>
  </si>
  <si>
    <t>Área que solicita</t>
  </si>
  <si>
    <t>Rubro  presupuestal que se afecta</t>
  </si>
  <si>
    <t>04 meses</t>
  </si>
  <si>
    <t>Coordinacion medica- subgerencia de servicios de salud</t>
  </si>
  <si>
    <t>subgerencia de servicios de salud</t>
  </si>
  <si>
    <t>Almacen General</t>
  </si>
  <si>
    <t>OBSERVACION</t>
  </si>
  <si>
    <t xml:space="preserve">enero </t>
  </si>
  <si>
    <t>Prestación de servicios Especialidades básicas -ortopedia para la E.S.E Hospital San Jose del Guaviare</t>
  </si>
  <si>
    <t>MANTENIEMIENTO A LA PLANTA DE TRATRAMIENTO DE AGUA Y TANQUES ELEVADOS DE LA E.S.E HOSPITAL SAN JOSE DEL GUAVIARE.</t>
  </si>
  <si>
    <t>SERVICIO DE USO SOPORTE, ACTUALIZACIÓN  Y MANTENIMIENTO (SAM) SOFTWARE DE GESTIÓN DE CALIDAD- ALMERA PARA LA E.S.E HOSPITAL SAN JOSE DEL GUAVIARE</t>
  </si>
  <si>
    <t>SERVICIO DE HOSPEDAJE O ALOJAMIENTO DE LA PAGINA WEB INSTITUCIONAL PARA LA E.S.E HOSPITAL SAN JOSE DEL GUAVIARE</t>
  </si>
  <si>
    <t>SERVICIO DE LICENCIAMIENTO DE CORREOS ELECTRÓNICOS INSTITUCIONALES (@ESEHOPITALGUAVIARE.GOV.CO) DE TIPO EMPRESARIAL PARA LA E.S.E HOSPITAL SAN JOSE DEL GUAVIARE</t>
  </si>
  <si>
    <t>C</t>
  </si>
  <si>
    <t xml:space="preserve">dieciocho </t>
  </si>
  <si>
    <t>4 meses</t>
  </si>
  <si>
    <t>veinticuatro</t>
  </si>
  <si>
    <t>subgerencia de servicios de salud- coordinacion de laboratorio</t>
  </si>
  <si>
    <t>Prestación de servicios profesionales como bacteriólogo y procesos de calidad para  el area de laboratorio clinico de la E.S.E hospital san José del Guaviare (1)</t>
  </si>
  <si>
    <t>80111605; 80111611</t>
  </si>
  <si>
    <t>PRESTACION DE SERVICIOS PROFESIONALES PARA REALIZAR LAS GESTIONES DE COBRO JURIDICO CONTRA LA SUPERINTENDENCIA NACIONAL DE SALUD POR DEUDAS NO CUBIERTAS POR LA LIQUIDACION DE CAFESALUD EPS.</t>
  </si>
  <si>
    <t>$29.981.381</t>
  </si>
  <si>
    <t>SERVICIO DE VIGILANCIA Y SEGURIDAD PRIVADA LAS 24 HORAS DEL DIA INCLUYENDO SABADOS DOMINGOS Y FESTIVOS PARA LA ESE HOSPITAL SAN JOSE DEL GUAVIARE</t>
  </si>
  <si>
    <t>febrero</t>
  </si>
  <si>
    <t>ADICION</t>
  </si>
  <si>
    <t>INCORPORACION- NUEVA  NECESIDAD</t>
  </si>
  <si>
    <t>OBSERVACIÓN</t>
  </si>
  <si>
    <t>DISMUNUCION DE TIEMPO PROYECTADO- ( MENOS TIEMPO MAYOR VALOR DE HONORARIOS)-8 MESES BAJA A 7 MESES</t>
  </si>
  <si>
    <t>Compra de dotación de vestido y calzado de trabajo para los funcionarios de la E.S.E. Hospital San José del Guaviare</t>
  </si>
  <si>
    <t>10 meses </t>
  </si>
  <si>
    <t>servicios fiduciarios-encargo fiduciario de administracion y pago para la E.S.E Hospital san jose del Guaviare</t>
  </si>
  <si>
    <t>13220783,00</t>
  </si>
  <si>
    <t>18 dias y 1 mes</t>
  </si>
  <si>
    <t xml:space="preserve">ocho </t>
  </si>
  <si>
    <t>subgerencia de servicios de salud- coordinación consulta externa</t>
  </si>
  <si>
    <t>subgerencia de servicios de salud- trabajo social</t>
  </si>
  <si>
    <t xml:space="preserve"> - Compresas de presión negativa x</t>
  </si>
  <si>
    <t>Productos de terapia de presión negativa para heridas x</t>
  </si>
  <si>
    <t>Equipo de terapia de presión negativa para heridas x</t>
  </si>
  <si>
    <t xml:space="preserve">42272100;42311521;42312600;42312601 </t>
  </si>
  <si>
    <t>veintiseis</t>
  </si>
  <si>
    <t>26141700;26141702;26141703</t>
  </si>
  <si>
    <t>Servicio de dosimetría personal y ambiental para el personal que labora en el Área de toma de imágenes diagnósticas y servicio de quirófano de la E.S.E Hospital San Jose del Guaviare</t>
  </si>
  <si>
    <t>INCLUIR</t>
  </si>
  <si>
    <t>DISMINUIR NECESIDAD INICIAL</t>
  </si>
  <si>
    <t>OFICIO FECHA 28/02/2024</t>
  </si>
  <si>
    <t>CORREO</t>
  </si>
  <si>
    <t>primero</t>
  </si>
  <si>
    <t xml:space="preserve">marzo </t>
  </si>
  <si>
    <t>trabajo social- subgerencia de servicios de salud</t>
  </si>
  <si>
    <t>17 días y 3 meses</t>
  </si>
  <si>
    <t>QUIEN CERFTIFICA</t>
  </si>
  <si>
    <t>ANGELA MARIA DAVID TORRES</t>
  </si>
  <si>
    <t xml:space="preserve">DETALLE CERTIFICACION </t>
  </si>
  <si>
    <t>Valor estimado en la vigencia actual</t>
  </si>
  <si>
    <t>84111500;84111600;84111601;84111602;84111603;84111700;84111800</t>
  </si>
  <si>
    <t>VIVIANA ANDREA MEJIA</t>
  </si>
  <si>
    <t>80111500;80111601;80111604;80111616</t>
  </si>
  <si>
    <t>80111601;80111604;80111605;80111607</t>
  </si>
  <si>
    <t>76101500;76101501</t>
  </si>
  <si>
    <t>25191503</t>
  </si>
  <si>
    <t>72101500;72102900</t>
  </si>
  <si>
    <t>86101609</t>
  </si>
  <si>
    <t>Prestación de servicios profesionales como ingeniero civil para el el seguimiento y contrrol del  proyecto de remodelacion de la E.S.E Hospital san jose del Guaviare SGR</t>
  </si>
  <si>
    <t>80111620;80111701;80111709</t>
  </si>
  <si>
    <t>85121603;85121605;85121607;85121610;85121611</t>
  </si>
  <si>
    <t>42294213;85121601;85121609</t>
  </si>
  <si>
    <t>42293100;42293138;42294212;42294213;85121609</t>
  </si>
  <si>
    <t>Prestación de servicios Especialidades básicas ( medicina interna) para la E.S.E Hospital San Jose del Guaviare</t>
  </si>
  <si>
    <t>84111600;85101604</t>
  </si>
  <si>
    <t>85101706;85101707</t>
  </si>
  <si>
    <t>85101604;85101605;85121808</t>
  </si>
  <si>
    <t>80161500;80161501;80161502;80161504</t>
  </si>
  <si>
    <t>85101600;85101501</t>
  </si>
  <si>
    <t>80161500;80161501;80161504;80161506</t>
  </si>
  <si>
    <t>80161501;80161502;80161503;80161504;80161505;80161506</t>
  </si>
  <si>
    <t>80161501</t>
  </si>
  <si>
    <t>80161501;80161502;80161503;80161504;80161506</t>
  </si>
  <si>
    <t>85121607</t>
  </si>
  <si>
    <t>85111607</t>
  </si>
  <si>
    <t>31161500;31161600;31161700;31161800;31161900;31162000;31162100;31162200;31162300;31162800;31163000;31163300;31163400</t>
  </si>
  <si>
    <t>50111500;50112000;50161500;50171700;50192900;50301500;50301700;50302000;50302100</t>
  </si>
  <si>
    <t>MIRIAM MENESES</t>
  </si>
  <si>
    <t>44121600;44121615</t>
  </si>
  <si>
    <t>42141500;42142900;42143100;42143400;42143500;42143600;42143900;51101500;51101600;51101900;51102000;51102300;51102400;51161500</t>
  </si>
  <si>
    <t>42131501;42131502;42131504;42131507;42131509;42131600;42131700;42132100</t>
  </si>
  <si>
    <t>44111500;48102107;90101600</t>
  </si>
  <si>
    <t>48101500;48101600;48101800;48102000</t>
  </si>
  <si>
    <t>56101711;56111507;56112102</t>
  </si>
  <si>
    <t>80131500</t>
  </si>
  <si>
    <t>50192100;50192300;50192500;50192600;50192701</t>
  </si>
  <si>
    <t>82101500;82101600</t>
  </si>
  <si>
    <t>80111623</t>
  </si>
  <si>
    <t>81112101;81112102;81112104</t>
  </si>
  <si>
    <t>55121500;55121600;55121700;55121800;55121900</t>
  </si>
  <si>
    <t>80101506;80101511</t>
  </si>
  <si>
    <t>MODIFICACIONES ENERO</t>
  </si>
  <si>
    <t>MODIFICACIONES FEBRERO</t>
  </si>
  <si>
    <t>CERTIFICACIONES DIC- ENERO</t>
  </si>
  <si>
    <t>CERTIFICACIONES FEBRERO</t>
  </si>
  <si>
    <t>TOTAL DISPONIBLE PARA CERTIFICAR</t>
  </si>
  <si>
    <t>TOTAL CERTIFICADO</t>
  </si>
  <si>
    <t>SALDO DISPONIBLE</t>
  </si>
  <si>
    <t>FISICO- 20/02/2024</t>
  </si>
  <si>
    <t>Prestación de servicios como técnico administrativo para la E.S.E HOSPITAL SAN JOSE DEL GUAVIARE ( ALMACEN2)</t>
  </si>
  <si>
    <t>CERTIFICACIONES MARZO</t>
  </si>
  <si>
    <t>Prestación de servicios como Radiologo para  lectura de RAYOS X y mamografias para la E.S.E Hospital San Jose el Guaviare.</t>
  </si>
  <si>
    <t>LICENCIA DE CONSTRUCCION PROYECTO "Remodelación, Ampliacion y Construcción de la E.S.E Hospital San José del Guaviare) Recursos Propios</t>
  </si>
  <si>
    <t>LICENCIA DE CONSTRUCCION PROYECTO "Remodelación, Ampliacion y Construcción de la E.S.E Hospital San José del Guaviare) SGR</t>
  </si>
  <si>
    <t>prestacion de servicios profesionales administrativos especializados como apoyo a la ejecucion del proyecto de de inversion "remodelación ampliacion y costruccion de la E.S.E Hospital san jose del Guaviare) SGR</t>
  </si>
  <si>
    <t>Prestación de servicios como técnico administrativo para la E.S.E HOSPITAL SAN JOSE DEL GUAVIARE (TESORERIA 1)</t>
  </si>
  <si>
    <t>LA ALMACENISTA GENERAL DE LA ESE HOSPITAL SAN JOSE DEL GUAVIARE EN CALIDAD DE ADMINISTRADOR DEL PLAN ANUAL DEL ADQUISICIONES – PAA</t>
  </si>
  <si>
    <t>Prestación de servicios profesionales como bacteriólogo para la ESE hospital san José del Guaviare (8)</t>
  </si>
  <si>
    <t>Prestación de servicios como auxiliar administrativo para consulta externa de la ESE Hospital san José del Guaviare (7)</t>
  </si>
  <si>
    <t>Prestación de servicios como Radiologo para  lectura de mamografia  para la ESE Hospital San Jose el Guaviare</t>
  </si>
  <si>
    <t>Catorce</t>
  </si>
  <si>
    <t xml:space="preserve">Capacitación para el personal administrativo y misional de la entidad de acuerdo al PIC de la ESE Hospital San José del Guaviare </t>
  </si>
  <si>
    <t xml:space="preserve">DORA JUDITH  CUADRADO ORJUELA </t>
  </si>
  <si>
    <t>LA ALMACENISTA GENERAL ENCARGADA MEDIANTE RESOLUCION N° 0206 FEB/2024 DE LA ESE HOSPITAL SAN JOSE DEL GUAVIARE EN CALIDAD DE ADMINISTRADOR DEL PLAN ANUAL DEL ADQUISICIONES – PAA</t>
  </si>
  <si>
    <t>4 MESES</t>
  </si>
  <si>
    <t>Veinte</t>
  </si>
  <si>
    <t>abril</t>
  </si>
  <si>
    <t>CERTIFICACIONES ABRIL</t>
  </si>
  <si>
    <t>quince</t>
  </si>
  <si>
    <t>Coordinacion de enfermeria- subgerencia de servicios de salud</t>
  </si>
  <si>
    <t>Prestación de servicios como auxiliar administrativo para trabajo social de la E.S.E Hospital san José del Guaviare SIAU (18)</t>
  </si>
  <si>
    <t>CERTIFICACIONES MAYO</t>
  </si>
  <si>
    <t>BIENES</t>
  </si>
  <si>
    <t>DETALLE</t>
  </si>
  <si>
    <t>mayo</t>
  </si>
  <si>
    <t>Veinticuatro</t>
  </si>
  <si>
    <t>Prestación de servicios como técnico administrativo para la E.S.E HOSPITAL SAN JOSE DEL GUAVIARE (PRESUPUESTO)</t>
  </si>
  <si>
    <t>Suministro  de víveres para la atención del servicio de alimentación intrahospitalaria para la E.S.E hospital San Jose del Guaviare</t>
  </si>
  <si>
    <t xml:space="preserve">JUNIO </t>
  </si>
  <si>
    <t>20 dias y 06 mes </t>
  </si>
  <si>
    <t>SIETE</t>
  </si>
  <si>
    <t>CERTIFICACIONES JUNIO</t>
  </si>
  <si>
    <t>SERVICIOS</t>
  </si>
  <si>
    <t>MODIFICACIONES MAYO- INCORPORACIONES- ADICIONES- REDUCCIONES</t>
  </si>
  <si>
    <t>MODIFICACIONES ABRIL- INCORPORACIONES- ADICIONES- REDUCCIONES</t>
  </si>
  <si>
    <t>MODIFICACIONES MARZO- INCORPORACIONES- ADICIONES- REDUCCIONES</t>
  </si>
  <si>
    <t>MODIFICACIONES JUNIO- INCORPORACIONES- ADICIONES- REDUCCIONES</t>
  </si>
  <si>
    <t>OBSERVACIONES</t>
  </si>
  <si>
    <t>CERTIFICADO</t>
  </si>
  <si>
    <t>REVISAR y liberar saldo si corresponde</t>
  </si>
  <si>
    <t>consulta externa- subgerencia de servicios de salud</t>
  </si>
  <si>
    <t>06 meses </t>
  </si>
  <si>
    <t>Prestación de servicios como técnologo en imágenes diagnosticas para la ese hospital san José del Guaviare(4)</t>
  </si>
  <si>
    <t>0161501;80161502;80161504;80161506</t>
  </si>
  <si>
    <t>Prestación de servicios auxiliar en salud y/o enfermería para realizar actividades administrativas en procesos de auditoria concurrente para la E.S.E Hospital (5) </t>
  </si>
  <si>
    <t>Auditoria concurrente-subgrerencia de servicios de salud</t>
  </si>
  <si>
    <t>Subgerencia de servicios de salud</t>
  </si>
  <si>
    <t>Coordinacion de enfermeria y subgerencia de servicios de saluud</t>
  </si>
  <si>
    <t>Prestación de servicios como auxiliar administrativo para la E.S.E Hospital san José del Guaviare (referencia) 4 </t>
  </si>
  <si>
    <t>Coordinacion de referncia- subgerencia de servicios de salud</t>
  </si>
  <si>
    <t>ITEM</t>
  </si>
  <si>
    <t>CONVENIO INTERADMINISTRATIVO CON LA ESE RED DE SERVICIOS DE SALUD DE PRIMER NIVEL PARA LA AMPLIACION Y FORTALECIMIENTO DE LA RED DE ATENCION EN SALUD DEL DEPARTAMENTO DEL GUAVIARE</t>
  </si>
  <si>
    <t>ANULADA OFICIO DE FEWCHA 23/07/2024 SE LIBERA SALDO POR 120.000.000</t>
  </si>
  <si>
    <t>ANULADA OFICIO 105-SS-741-022/24- 23/07/2024- LIBERA SALDO $10.404.000</t>
  </si>
  <si>
    <t>SERVICIO DE ALQUILER DE EQUIPOS DE COMPUTO, IMPRESIÓN Y FOTOCOPIADO MULTIFUNCIONALES  PARA LA ESE HOSPITAL SAN JOSE DEL GUAVIARE</t>
  </si>
  <si>
    <t>anulada oficio No 741-022/24-2505600</t>
  </si>
  <si>
    <t>anulada oficio 741/24- 23/07/2024 ( 23040000)</t>
  </si>
  <si>
    <t>anulada oficio 741/2024- valor 14.088.333</t>
  </si>
  <si>
    <t>anulada 741/2024( 10.500.000)</t>
  </si>
  <si>
    <t>anulada (81.700.000) oficio 741/2024</t>
  </si>
  <si>
    <t>anulada 741/2024- 7.284.000.</t>
  </si>
  <si>
    <t>9396000- anulada oficio 741/2024</t>
  </si>
  <si>
    <t>anulada oficio 741 de 23/07/2024 (10.026.000)</t>
  </si>
  <si>
    <t>anulada oficio 741/23 de julio (16.800.000)</t>
  </si>
  <si>
    <t>anulada 741-23/07/2024 9.396.000</t>
  </si>
  <si>
    <t>oficio 741 de 23 de julio de 2024- ($18.000.000)</t>
  </si>
  <si>
    <t>Anulada 741- 23 de julio de 2024 (10.926.000)</t>
  </si>
  <si>
    <t>anulada 741-23/07/2024 (19.500.000)</t>
  </si>
  <si>
    <t>anulada 741- 23/07/2024 (24.375.000)</t>
  </si>
  <si>
    <t>anulada 741-23 de julio de 2024 ( 12.600.000)</t>
  </si>
  <si>
    <t>anulada 741-23/07/2024 ($ 12.747.000)</t>
  </si>
  <si>
    <t>anulada (10.926.000) 741-23/07/2024</t>
  </si>
  <si>
    <t>anulada oficio 741-23/07/2024 ( 12.600.000)</t>
  </si>
  <si>
    <t xml:space="preserve">se ajusta por acta de liquidacion </t>
  </si>
  <si>
    <t xml:space="preserve">% DE EJECUCION </t>
  </si>
  <si>
    <t>COMPRA DE MOBILIARIO DE OFICINA - MODULARES -LOKERS, SILLAS TANDEM, TRITURADORA DE PAPEL Y OTROS PARA LA ESE HOSPITAL SAN JOSE DEL GUAVIARE</t>
  </si>
  <si>
    <t>Prestación de servicios como profesionales (SUBGERENCIA ADMINISTRATIVA- SISTEMAS) para la ESE HOSPITAL SAN JOSE DEL GUAVIARE  (1)</t>
  </si>
  <si>
    <t>Prestación de servicios como técnico administrativo para la E.S.E HOSPITAL SAN JOSE DEL GUAVIARE ( SISTEMAS 2)</t>
  </si>
  <si>
    <t>SALDO DISPONIBLE PARA CERTIFICAR</t>
  </si>
  <si>
    <t>COMPRA DE EQUIPO DE REFRIGERACION  Y MENAJE PARA EL SERVICIO DE COCINA DE LA E.S.E HOSPITAL SAN JOSE</t>
  </si>
  <si>
    <t xml:space="preserve">Prestación de servicios auxiliar en salud y/o enfermería para realizar actividades administrativas en procesos de auditoria concurrente para la E.S.E Hospital (4) </t>
  </si>
  <si>
    <t>Prestación de servicios como auxiliar en salud y/o enfermería para la E.S.E. hospital san José del Guaviare (151)</t>
  </si>
  <si>
    <t>Prestación de servicios como auxiliar en salud y/o enfermería para la E.S.E. hospital san José del Guaviare(laboratorio clinico 14)</t>
  </si>
  <si>
    <t>Prestación de servicios como enfermer@ para la E.S.E. hospital san José del Guaviare (48)</t>
  </si>
  <si>
    <t>Prestación de servicios médico general para la E.S.E. hospital san José del Guaviare (40)</t>
  </si>
  <si>
    <t>Prestación de servicios para clínicas de heridas,POLISOMNOGRAFIA TELEMETRIA  para la E.S.E Hospital san jose del Guaviare</t>
  </si>
  <si>
    <t>Prestacion de servicios por laparoscopia  ginecologica para la E.S.E Hospital san jose del Guaviare</t>
  </si>
  <si>
    <t>Prestacion de servicios por laparoscopia cirugia general para la E.S.E Hospital san jose del Guaviare</t>
  </si>
  <si>
    <t>85131708</t>
  </si>
  <si>
    <t>Prestación de servicios profesionales como bacteriólogo para la E.S.E hospital san José del Guaviare (9)</t>
  </si>
  <si>
    <t>81111819;85121802</t>
  </si>
  <si>
    <t>Prestación de servicios profesionales como fisioterapeuta para la E.S.E hospital San José del Guaviare (6)</t>
  </si>
  <si>
    <t>Prestación de servicios profesionales como instrumentador quirúrgico para la E.S.E Hospital san José del Guaviare (4)</t>
  </si>
  <si>
    <t>PRESTACION DE SERVICIOS COMO AUXILIAR DE APOYO A LA SUBGERENCIA ADMINISTRATIVA Y FINANCIERA Y A LA COORDINACION DE ENFERMERIA DE LA ESE HOSPITAL SAN JOSE DEL GUAVIARE</t>
  </si>
  <si>
    <t>PRESTACION DE SERVICIOS COMO URGENCIOLOGO PARA LA ESE HOSPITAL SAN JOSE DEL GUAVIARE</t>
  </si>
  <si>
    <t>PRESTACION DE SERVICIOS DE CIRUGIA ARTROSCOPIA Y DIAGNOSTICO PARA LA E.S.E HOSPITAL SAN JOSE DEL GUAVIARE</t>
  </si>
  <si>
    <t>PRESTACION DE SERVICIOS TAC PARA LA ESE HOSPITAL SAN JOSE DEL GUAVIARE</t>
  </si>
  <si>
    <t>Prestación de servicios como auxiliar administrativo para la E.S.E HOSPITAL SAN JOSE DEL GUAVIARE (ALMACEN GENERAL 1)</t>
  </si>
  <si>
    <t>Prestación de servicios como auxiliar administrativo para la E.S.E HOSPITAL SAN JOSE DEL GUAVIARE ( SUBADMIN 1,MENSAJERIA )</t>
  </si>
  <si>
    <t>Prestacion de servicios como auxiliar de cocina para la E.S.E Hospital San Jose del Guaviare (10)</t>
  </si>
  <si>
    <t>Prestación de servicios como conductor de ambulancia básica y Medicalizadas para la E.S.E. Hospital San José del Guaviare(4)</t>
  </si>
  <si>
    <t>Prestación de servicios para realizar actividades de aseo,desinfección y lavanderia para la E.S.E Hospital San José del Guaviare(39)</t>
  </si>
  <si>
    <t>CONTRATAR EL SERVICIO INTEGRAL DE ASEO, DESINFECCION Y LAVANDERIA PARA LA E.S.E HOSPITAL SAN JOSÉ DEL GUAVIARE</t>
  </si>
  <si>
    <t>Prestación de servicios como Técnico administrativo para  el area de consulta externa de la E.S.E Hospital san José del Guaviare (2)</t>
  </si>
  <si>
    <t>Prestación de servicios como profesionales para el proceso de gestion ambiental ESE HOSPITAL SAN JOSE DEL GUAVIARE ( 1)</t>
  </si>
  <si>
    <t>Prestación de servicios como profesionales para los procesos de calidad de  la ESE HOSPITAL SAN JOSE DEL GUAVIARE ( 2)</t>
  </si>
  <si>
    <t>Prestacion de servicios profesionales de apoyo para la E.S.E Hospital san jose del Guaviare ( Talento Humano)</t>
  </si>
  <si>
    <t>Prestación de servicios como profesionales (PLANEACIÓN) para la ESE HOSPITAL SAN JOSE DEL GUAVIARE (4)</t>
  </si>
  <si>
    <t>Prestación de servicios profesionales como ingeniero civil para la E.S.E Hospital san jose del Guaviare (1)</t>
  </si>
  <si>
    <t>Prestación de servicios como Profesional archivistico, bibliotecario para la E.S.E HOSPITAL SAN JOSE DEL GUAVIARE ( ARCHIVO (1)</t>
  </si>
  <si>
    <t>Prestación de servicios como profesional de apoyo para la E.S.E HOSPITAL SAN JOSE DEL GUAVIARE(CONTABILIDAD)</t>
  </si>
  <si>
    <t>Prestación de servicios como tecnologo biomedico para el mantenimiento preventivo y correctivo de los equipos biomédicos de la E.S.E Hospital san jose del Guaviare</t>
  </si>
  <si>
    <t>prestacion de servicios para realizar mantenimiento de equipos, elementos  e infraestructura para la E.S.E Hospital san jose del Guaviare (3)</t>
  </si>
  <si>
    <t>Mantenimiento y actualización del software de dinámica gerencial hospitalaria version.net web servicios 2025 para SQL server para la E.S.E Hospital san jose del Guaviare.</t>
  </si>
  <si>
    <t>SUMINISTRO DE ELEMENTOS DESINFECCIÓN, PARA ASEO, LAVADO, Y PRODUCTOS DESECHABLES PARA LA E.S.E. HOSPITAL SAN JOSÉ DEL GUAVIARE</t>
  </si>
  <si>
    <t>Compra de manillas para identificacion de pacientes, carpetas de historias clinicas para la E.S.E Hospital san jose del Guaviare</t>
  </si>
  <si>
    <t>COMPRA DE  EQUIPOS y MOBILIARIO HOSPITALARIO PARA RENOVACION EN LA E.S.E HOSPITAL SAN JOSE DEL GUAVIARE</t>
  </si>
  <si>
    <t>SUMINISTRO DE GASES MEDICINALES Y RECARGAS DE CILINDROS CON OXIGENO GASEOSO MEDICINAL COMPRIMIDO, NITROGENO Y DIOXIDO DE CARBONO CO2 CALIDAD MEDICINAL PARA LA ESE HOSPITAL SAN JOSE DEL GUAVIARE</t>
  </si>
  <si>
    <t>SERVICIO DE CATERING PARA LA CELEBRACION DE LA SEMANA DE LA SEGURIDAD DEL PACIENTE Y SEMANA DE LA LACTANCIA MATERNA PARA LA ESE HOSPITAL SAN JOSE DEL GUAVIARE</t>
  </si>
  <si>
    <t>Compra de equipos para el mantenimietno de equipos biomedicos para la ESE Hospital san jose del Guaviare</t>
  </si>
  <si>
    <t>SERVICIO DE BOT DE GESTION DE AGENTES (ADMINISTRACION DE LINEAS) PARA LA ESE HOSPITAL SAN JOSE DEL GUAVIARE</t>
  </si>
  <si>
    <t>Servicios de admisión. Tratamiento. Transporte y distribución de correspondencia y demás envíos postales en las modalidades de correo normal. Certificado urbano nacional. Servicios post - exprés a nivel urbano y nacional para la E.S.E Hospital San Jose del guaviare</t>
  </si>
  <si>
    <t>ARRENDAMIENTO Y ALQUILER DE PROPIEDADES O EDIFICACIONES  PARA EL PLAN DE CONTINGENCIA TENIENDO ENCUENTA LA CONSTRUCCION DE LA ESE HOSPITAL SAN JOSE DEL GUAVIARE</t>
  </si>
  <si>
    <t xml:space="preserve">Mantenimiento de instrumental médico, incluye instrumental quirúrgico y todo tipo de instrumental </t>
  </si>
  <si>
    <t>PRESTACION DE SERVICIOS PARA PROCESO DE MERITOGRACIAS PARA PROVEER 25 VACANTES DEFINITIVAS, A TRAVÉS DE CNSC</t>
  </si>
  <si>
    <t>86101705;86101707</t>
  </si>
  <si>
    <t>CONSUMIBLES STERRAD ( Jornada Bimensual para colecistectomia laparoscopica y diagnostico laparoscopico)</t>
  </si>
  <si>
    <t>ECOGRAFIA JORNADAS  OTROS MUNICIPIOS UNA MENSUAL</t>
  </si>
  <si>
    <t>COMPRA DE INSTRUMENTAL MÉDICO PARA LA E.S.E HOSPITAL SAN JOSE DEL GUAVIARE</t>
  </si>
  <si>
    <t>Servicios de calibracion de los equipos biomedicos de la ESE Hospital San Jose del Guaviare</t>
  </si>
  <si>
    <t xml:space="preserve">COMPRA EQUIPOS DE COMPUTO Y SERVIDORES PARA LA ESE HOSPITAL SAN JOSE DEL GUAVIARE </t>
  </si>
  <si>
    <t>Prestación de servicios Especialidades básicas(GINECOLOGIA-ANESTESIA-CIRUGIA- PEDIATRIA) para la E.S.E Hospital San Jose del Guaviare)</t>
  </si>
  <si>
    <t>80161800</t>
  </si>
  <si>
    <t>suministro de materiales, insumos eimplementos de ferreterioa para ejecutar las adecuaciones internas hospitalarias en el marco del plan de contingencia para garantizara el proceso de urgencias, sonsulta externa, toma de muestras, laboratorio clinico ( sala de espera) y unidad materno infantil de la E.S.E Hospital san jose del Guaviare</t>
  </si>
  <si>
    <t>RESPONSABLE</t>
  </si>
  <si>
    <t>80121704; 94131603</t>
  </si>
  <si>
    <t>Prestación de servicios como profesional en derecho para la Gerencia de la ESE HOSPITAL SAN JOSE DEL GUAVIARE  (1)</t>
  </si>
  <si>
    <t>Servicio de catering para la realizacion de las decimas septimas justas ocupacionales vigencia 2025 en la E.S.E Hospital San Jose del Guaviare</t>
  </si>
  <si>
    <t>KELY ESCORCIA</t>
  </si>
  <si>
    <t>GABRIEL GILBERTO CARDENAS}</t>
  </si>
  <si>
    <t>MAULYN DUARTE MESA</t>
  </si>
  <si>
    <t>ANGELA MARIAI DAVID</t>
  </si>
  <si>
    <t>DORA CUADRADO</t>
  </si>
  <si>
    <t>DEICY MANOSALVA</t>
  </si>
  <si>
    <t>GERMAN AMEZQUITA</t>
  </si>
  <si>
    <t>RICARDO ALMARIO</t>
  </si>
  <si>
    <t>SERVICIO DE LOGISTICA Y CATERING PARA LA REALIZACIÓN DE LA RENDICION DE CUENTAS VIGENCIA 2024</t>
  </si>
  <si>
    <t>PROCESO</t>
  </si>
  <si>
    <t>servicio mantenimiento de circuito de seguridad camaras de vigilancia de la E.S.E Hospital san jose del Guaviare.</t>
  </si>
  <si>
    <t>compra de equipo para dotacion de la oficina de supervision tecnica de la ejecucion del proyecto de inversion (remodelacion ampliacion y construccion de la E.S.E Hospital san jose del Guaviare)SGR</t>
  </si>
  <si>
    <t>suministro de logistica para la realizacion de las diferentes actividades del plan de bienestar social de la vigencia 2025</t>
  </si>
  <si>
    <t>prestacion de servicios profesionales de un psicologo clinico para la intervencion individual de serviodores y colaboradores de la E.S.E Hospital san jose del Guaviare.</t>
  </si>
  <si>
    <t>nueva</t>
  </si>
  <si>
    <t>compra de bienes para la ejecucion de las acciones pragramadas en el plan institucional de bienestar social e incentivos de la E.S.E Hospital san jose del Guaviare 2025.</t>
  </si>
  <si>
    <t xml:space="preserve">servicios profesionales especializados en materia pensional seguridad social y cesantias CETIL Y PASIVOCOL </t>
  </si>
  <si>
    <t>servicio de logistica para la celebracion de las diferentess actividades en el programadel sistema de vigilancia epidemiologica, para el riesgo psicosocial del sistema de gestion y seguridaad en el trabajo de la vigencia 2025</t>
  </si>
  <si>
    <t>Adecuacion y ampliacion del servicio de imagenologia de la E.SE Hospital san jose del Guaviare.</t>
  </si>
  <si>
    <t>Prestación de servicios profesionales de un nutricionista para la E.S.E Hospital san jose del Guaviare</t>
  </si>
  <si>
    <t>prestacion de servicios auxiliar administrativo ( auditoria 1) para la E.S.E Hospital san jose del Guaviare</t>
  </si>
  <si>
    <t>0 A 10%</t>
  </si>
  <si>
    <t>EJECUTADO</t>
  </si>
  <si>
    <t>SERVICIOS- MANTENIMIENTO</t>
  </si>
  <si>
    <t>SUBGERENCIA ADMINISTRATIVA</t>
  </si>
  <si>
    <t>SUBGERENCIA DE SERVICIOS DE SALUD</t>
  </si>
  <si>
    <t>TOTAL NECESIDADES</t>
  </si>
  <si>
    <t>Prestación de servicios como técnico administrativo para la E.S.E HOSPITAL SAN JOSE DEL GUAVIARE ( PLANEACION 2)</t>
  </si>
  <si>
    <t>Prestación de servicios como auxiliar administrativo para trabajo social de la E.S.E Hospital san José del Guaviare SIAU (16)</t>
  </si>
  <si>
    <t>Prestación de servicios profesionales como trabajadora social (2) para la ese hospital san José del Guaviare</t>
  </si>
  <si>
    <t>Prestación de servicios como auxiliar administrativo para la E.S.E HOSPITAL SAN JOSE DEL GUAVIARE ( Talento Humano (2)</t>
  </si>
  <si>
    <r>
      <t xml:space="preserve">Prestación de servicios como auxiliar administrativo para la E.S.E HOSPITAL SAN JOSE DEL GUAVIARE ( ARCHIVO </t>
    </r>
    <r>
      <rPr>
        <b/>
        <sz val="9"/>
        <color theme="1"/>
        <rFont val="Tahoma"/>
        <family val="2"/>
      </rPr>
      <t>(2)</t>
    </r>
  </si>
  <si>
    <t>90101600;90101700</t>
  </si>
  <si>
    <t>Prestación de servicios como técnico administrativo para el servicio de alimentos de la E,S,E Hospital San José del Guaviare</t>
  </si>
  <si>
    <t>30190000;30191800;72103300</t>
  </si>
  <si>
    <t xml:space="preserve">80111600;80111601;80111602;80111616;80111701 </t>
  </si>
  <si>
    <t>80121706 - </t>
  </si>
  <si>
    <t>80121705 - Servicios legales sobre beneficios de los empleados </t>
  </si>
  <si>
    <t>Prestación de servicios profesionales de psicología para la E.S.E. Hospital san José del Guaviare (5)</t>
  </si>
  <si>
    <t>85121601;80111620;80111701;80111709;85121600</t>
  </si>
  <si>
    <t>80111620;80111701;80111709;85121613;85121600</t>
  </si>
  <si>
    <t>85121607;80111620;80111701;80111709;85121600</t>
  </si>
  <si>
    <t>85151600;85151703</t>
  </si>
  <si>
    <t>Prestación de servicios especializados de Pediatría de recursos de la resolución número 2290 de 2024 del Ministerio de Salud y Protección Social para la ESE Hospital San José del Guaviare</t>
  </si>
  <si>
    <t>Prestación de servicios especializados de psiquiatría de recursos de la resolución número 2290 de 2024 del Ministerio de Salud y Protección Social para la ESE Hospital San José del Guaviare</t>
  </si>
  <si>
    <t>Prestación de servicios especializados de Ginecología de recursos de la resolución número 2290 de 2024 del Ministerio de Salud y Protección Social para la ESE Hospital San José del Guaviare</t>
  </si>
  <si>
    <t>Prestación de servicios especializados de Medicina Interna de recursos de la resolución número 2290 de 2024 del Ministerio de Salud y Protección Social para la ESE Hospital San José del Guaviare</t>
  </si>
  <si>
    <t>Prestación de servicios de auxiliar de enfermería de recursos de la resolución número 2290 de 2024 del Ministerio de Salud y Protección Social para la ESE Hospital San José del Guaviare</t>
  </si>
  <si>
    <t>Prestación de servicios Profesionales administrativo de coordinador de equipo básicos especializados de recursos de la resolución número 2290 de 2024 del Ministerio de Salud y Protección Social para la ESE Hospital San José del Guaviare</t>
  </si>
  <si>
    <t xml:space="preserve">Transporte de los recursos asignados en la resolucion 2290 d e2024 del ministerio de salud y proteccion social para la E.S.E Hospital san jose del Guaviare. </t>
  </si>
  <si>
    <t>20102301 - Transporte de personal</t>
  </si>
  <si>
    <t>Adquisición de equipos de telefonía móvil para las diferentes áreas de E.S.E HOSPITAL SAN JOSE DEL GUAVIARE </t>
  </si>
  <si>
    <t>42171602 - Camillas o accesorios para ambulancias x42191803 - Moisés o cunas o camas pediátricas o accesorios x42192201 - Camillas con ruedas o accesorios para el transporte de pacientes x42192207 - Camillas para pacientes o accesorios para camillas x</t>
  </si>
  <si>
    <t>Prestación de servicios como auxiliar administrativo para la E.S.E HOSPITAL SAN JOSE DEL GUAVIARE (ESTADISTICA 3)</t>
  </si>
  <si>
    <t>suministro de papeleria elementos de oficina y compras de equipos de computo e impresoras de los recursos asignados en a resoplucion No 2290 de 2024 de l miniesterio de salud y la proteccion social para la E.S.E Hospital san jose del Guaviare.</t>
  </si>
  <si>
    <t>43211500 - Computadores</t>
  </si>
  <si>
    <t>43211500 - Computadores;43212100 - Impresoras de computador;14111506 - Papel para impresión de computadore;44121618 - Tijera;44121630 - Kit de cosedora;44121701 - Bolígrafos;44121706 - Lápices de madera;44121716 - Resaltadores;44122003 - Carpetas</t>
  </si>
  <si>
    <t>43222800 - Equipo de telefonía;43222900 - Accesorios de equipo de telefonía </t>
  </si>
  <si>
    <t xml:space="preserve">80111707
53102002
53102003
53111600	</t>
  </si>
  <si>
    <t>PRESTACION DE SERVICIOS PROFESIONALES DE UN FISICO MEDICO Y O INGENIERO FISICO PAA LA MEDICION DE IONES DE LOS EQUIPOS GENERADORES DE RADIOACIONES IONIZANES DE LA ESE HOSPITAL SAN JOSE DEL GUAVIARE.</t>
  </si>
  <si>
    <t>NUEVA</t>
  </si>
  <si>
    <t>Prestación de servicios como auxiliar administrativo para la E.S.E HOSPITAL SAN JOSE DEL GUAVIARE ( FACTURACION 40 )</t>
  </si>
  <si>
    <t>Prestación de servicios como auxiliar administrativo para consulta externa- ASIGNACION DE CITAS de la E.S.E Hospital san José del Guaviare (7)</t>
  </si>
  <si>
    <t>SIN EJECUTAR</t>
  </si>
  <si>
    <t>EN EJECUCION</t>
  </si>
  <si>
    <t>SIN RECURSOS</t>
  </si>
  <si>
    <t>Mayor del 11% hasta el 95%</t>
  </si>
  <si>
    <t>mayor de 95% hasta 100%</t>
  </si>
  <si>
    <t xml:space="preserve">SIN EJECUCION </t>
  </si>
  <si>
    <t>CON RETIRO DE RECURSOS - SE UNIFICO EN FACTURACION</t>
  </si>
  <si>
    <t>TOTALES, CERTIFICADOS /DISOPONIBLE PARA CERTIFICAR/ TOTAL EJECUTADO</t>
  </si>
  <si>
    <t>PAA VIGENCIA 2025</t>
  </si>
  <si>
    <t>SEGUIMIENTO</t>
  </si>
  <si>
    <t xml:space="preserve">PROCESOS DE CONTRATACION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</si>
</sst>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 #,##0.00;[Red]\-&quot;$&quot;\ #,##0.00"/>
    <numFmt numFmtId="165" formatCode="_-&quot;$&quot;\ * #,##0.00_-;\-&quot;$&quot;\ * #,##0.00_-;_-&quot;$&quot;\ * &quot;-&quot;??_-;_-@_-"/>
    <numFmt numFmtId="166" formatCode="_-* #,##0.00_-;\-* #,##0.00_-;_-* &quot;-&quot;??_-;_-@_-"/>
    <numFmt numFmtId="167" formatCode="#,###\ &quot;COP&quot;"/>
    <numFmt numFmtId="168" formatCode="_-&quot;$&quot;\ * #,##0_-;\-&quot;$&quot;\ * #,##0_-;_-&quot;$&quot;\ * &quot;-&quot;??_-;_-@_-"/>
    <numFmt numFmtId="169" formatCode="0.0%"/>
  </numFmts>
  <fonts count="50" x14ac:knownFonts="1">
    <font>
      <sz val="11"/>
      <color theme="1"/>
      <name val="Calibri"/>
      <family val="2"/>
      <scheme val="minor"/>
    </font>
    <font>
      <sz val="11"/>
      <color theme="1"/>
      <name val="Calibri"/>
      <family val="2"/>
      <scheme val="minor"/>
    </font>
    <font>
      <b/>
      <sz val="10"/>
      <color theme="1"/>
      <name val="Verdana"/>
      <family val="2"/>
    </font>
    <font>
      <sz val="10"/>
      <color theme="1"/>
      <name val="Arial"/>
      <family val="2"/>
    </font>
    <font>
      <sz val="10"/>
      <color theme="1"/>
      <name val="Verdana"/>
      <family val="2"/>
    </font>
    <font>
      <sz val="10"/>
      <name val="Calibri"/>
      <family val="2"/>
      <scheme val="minor"/>
    </font>
    <font>
      <sz val="10"/>
      <color theme="1"/>
      <name val="Calibri"/>
      <family val="2"/>
      <scheme val="minor"/>
    </font>
    <font>
      <sz val="10"/>
      <color rgb="FF000000"/>
      <name val="Calibri"/>
      <family val="2"/>
      <scheme val="minor"/>
    </font>
    <font>
      <b/>
      <sz val="10"/>
      <color theme="1"/>
      <name val="Calibri"/>
      <family val="2"/>
      <scheme val="minor"/>
    </font>
    <font>
      <b/>
      <sz val="10"/>
      <name val="Calibri"/>
      <family val="2"/>
      <scheme val="minor"/>
    </font>
    <font>
      <b/>
      <sz val="8"/>
      <color theme="1"/>
      <name val="Verdana"/>
      <family val="2"/>
    </font>
    <font>
      <sz val="8"/>
      <color theme="1"/>
      <name val="Verdana"/>
      <family val="2"/>
    </font>
    <font>
      <sz val="8"/>
      <name val="Verdana"/>
      <family val="2"/>
    </font>
    <font>
      <sz val="8"/>
      <color rgb="FFFF0000"/>
      <name val="Verdana"/>
      <family val="2"/>
    </font>
    <font>
      <b/>
      <sz val="9"/>
      <color indexed="81"/>
      <name val="Tahoma"/>
      <family val="2"/>
    </font>
    <font>
      <sz val="9"/>
      <color indexed="81"/>
      <name val="Tahoma"/>
      <family val="2"/>
    </font>
    <font>
      <sz val="8"/>
      <name val="Calibri"/>
      <family val="2"/>
      <scheme val="minor"/>
    </font>
    <font>
      <b/>
      <sz val="10"/>
      <name val="Verdana"/>
      <family val="2"/>
    </font>
    <font>
      <b/>
      <sz val="10"/>
      <color rgb="FF000000"/>
      <name val="Verdana"/>
      <family val="2"/>
    </font>
    <font>
      <b/>
      <sz val="12"/>
      <color rgb="FF000000"/>
      <name val="Verdana"/>
      <family val="2"/>
    </font>
    <font>
      <b/>
      <sz val="12"/>
      <color theme="1"/>
      <name val="Verdana"/>
      <family val="2"/>
    </font>
    <font>
      <sz val="11"/>
      <color rgb="FF000000"/>
      <name val="Arial"/>
      <family val="2"/>
    </font>
    <font>
      <sz val="8"/>
      <color rgb="FF000000"/>
      <name val="Arial"/>
      <family val="2"/>
    </font>
    <font>
      <sz val="10"/>
      <color rgb="FF000000"/>
      <name val="Verdana"/>
      <family val="2"/>
    </font>
    <font>
      <sz val="10"/>
      <name val="Verdana"/>
      <family val="2"/>
    </font>
    <font>
      <u/>
      <sz val="11"/>
      <color theme="10"/>
      <name val="Calibri"/>
      <family val="2"/>
      <scheme val="minor"/>
    </font>
    <font>
      <sz val="10"/>
      <color rgb="FF000000"/>
      <name val="Century Gothic"/>
      <family val="2"/>
    </font>
    <font>
      <sz val="10"/>
      <name val="Tahoma"/>
      <family val="2"/>
    </font>
    <font>
      <b/>
      <sz val="9"/>
      <color theme="1"/>
      <name val="Verdana"/>
      <family val="2"/>
    </font>
    <font>
      <sz val="9"/>
      <color theme="1"/>
      <name val="Verdana"/>
      <family val="2"/>
    </font>
    <font>
      <b/>
      <sz val="20"/>
      <color theme="1"/>
      <name val="Verdana"/>
      <family val="2"/>
    </font>
    <font>
      <sz val="9"/>
      <color rgb="FFFF0000"/>
      <name val="Verdana"/>
      <family val="2"/>
    </font>
    <font>
      <b/>
      <sz val="15"/>
      <color theme="1"/>
      <name val="Verdana"/>
      <family val="2"/>
    </font>
    <font>
      <sz val="9"/>
      <color rgb="FF000000"/>
      <name val="Century Gothic"/>
      <family val="2"/>
    </font>
    <font>
      <b/>
      <sz val="9"/>
      <color theme="1"/>
      <name val="Tahoma"/>
      <family val="2"/>
    </font>
    <font>
      <sz val="9"/>
      <color theme="1"/>
      <name val="Tahoma"/>
      <family val="2"/>
    </font>
    <font>
      <sz val="12"/>
      <color theme="1"/>
      <name val="Tahoma"/>
      <family val="2"/>
    </font>
    <font>
      <b/>
      <sz val="9"/>
      <color theme="0"/>
      <name val="Tahoma"/>
      <family val="2"/>
    </font>
    <font>
      <sz val="9"/>
      <color theme="0"/>
      <name val="Tahoma"/>
      <family val="2"/>
    </font>
    <font>
      <b/>
      <sz val="9"/>
      <name val="Tahoma"/>
      <family val="2"/>
    </font>
    <font>
      <sz val="9"/>
      <color theme="4" tint="0.39997558519241921"/>
      <name val="Tahoma"/>
      <family val="2"/>
    </font>
    <font>
      <sz val="10"/>
      <color rgb="FF000000"/>
      <name val="Arial"/>
      <family val="2"/>
    </font>
    <font>
      <sz val="10"/>
      <color rgb="FF000000"/>
      <name val="Tahoma"/>
      <family val="2"/>
    </font>
    <font>
      <b/>
      <sz val="10"/>
      <color theme="1"/>
      <name val="Tahoma"/>
      <family val="2"/>
    </font>
    <font>
      <sz val="10"/>
      <color theme="1"/>
      <name val="Tahoma"/>
      <family val="2"/>
    </font>
    <font>
      <b/>
      <sz val="10"/>
      <name val="Tahoma"/>
      <family val="2"/>
    </font>
    <font>
      <b/>
      <sz val="10"/>
      <color theme="0"/>
      <name val="Tahoma"/>
      <family val="2"/>
    </font>
    <font>
      <b/>
      <sz val="20"/>
      <color theme="1"/>
      <name val="Calibri"/>
      <family val="2"/>
      <scheme val="minor"/>
    </font>
    <font>
      <b/>
      <sz val="13"/>
      <color theme="1"/>
      <name val="Tahoma"/>
      <family val="2"/>
    </font>
    <font>
      <sz val="13"/>
      <color theme="1"/>
      <name val="Tahoma"/>
      <family val="2"/>
    </font>
  </fonts>
  <fills count="29">
    <fill>
      <patternFill patternType="none"/>
    </fill>
    <fill>
      <patternFill patternType="gray125"/>
    </fill>
    <fill>
      <patternFill patternType="solid">
        <fgColor rgb="FFDBE5F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rgb="FF80808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rgb="FFFF99FF"/>
        <bgColor indexed="64"/>
      </patternFill>
    </fill>
    <fill>
      <patternFill patternType="solid">
        <fgColor rgb="FF9CD45E"/>
        <bgColor indexed="64"/>
      </patternFill>
    </fill>
    <fill>
      <patternFill patternType="solid">
        <fgColor rgb="FFF1DC41"/>
        <bgColor indexed="64"/>
      </patternFill>
    </fill>
    <fill>
      <patternFill patternType="solid">
        <fgColor rgb="FF33CC3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s>
  <cellStyleXfs count="9">
    <xf numFmtId="0" fontId="0" fillId="0" borderId="0"/>
    <xf numFmtId="165" fontId="1" fillId="0" borderId="0" applyFont="0" applyFill="0" applyBorder="0" applyAlignment="0" applyProtection="0"/>
    <xf numFmtId="0" fontId="2" fillId="2" borderId="0" applyNumberFormat="0" applyBorder="0" applyProtection="0">
      <alignment horizontal="center" vertical="center"/>
    </xf>
    <xf numFmtId="49" fontId="4" fillId="0" borderId="0" applyFill="0" applyBorder="0" applyProtection="0">
      <alignment horizontal="left" vertical="center"/>
    </xf>
    <xf numFmtId="167" fontId="3" fillId="0" borderId="0" applyFont="0" applyFill="0" applyBorder="0" applyAlignment="0" applyProtection="0"/>
    <xf numFmtId="166" fontId="1" fillId="0" borderId="0" applyFont="0" applyFill="0" applyBorder="0" applyAlignment="0" applyProtection="0"/>
    <xf numFmtId="0" fontId="25" fillId="0" borderId="0" applyNumberFormat="0" applyFill="0" applyBorder="0" applyAlignment="0" applyProtection="0"/>
    <xf numFmtId="0" fontId="2" fillId="13" borderId="1" applyNumberFormat="0" applyProtection="0">
      <alignment horizontal="left" vertical="center" wrapText="1"/>
    </xf>
    <xf numFmtId="9" fontId="1" fillId="0" borderId="0" applyFont="0" applyFill="0" applyBorder="0" applyAlignment="0" applyProtection="0"/>
  </cellStyleXfs>
  <cellXfs count="366">
    <xf numFmtId="0" fontId="0" fillId="0" borderId="0" xfId="0"/>
    <xf numFmtId="0" fontId="8" fillId="0" borderId="1" xfId="2" applyFont="1" applyFill="1" applyBorder="1" applyAlignment="1" applyProtection="1">
      <alignment horizontal="center" vertical="top" wrapText="1"/>
    </xf>
    <xf numFmtId="49" fontId="5" fillId="0" borderId="1" xfId="3" applyFont="1" applyFill="1" applyBorder="1" applyAlignment="1" applyProtection="1">
      <alignment horizontal="justify" vertical="top" wrapText="1"/>
      <protection locked="0"/>
    </xf>
    <xf numFmtId="0" fontId="9" fillId="0" borderId="0" xfId="0" applyFont="1" applyFill="1" applyAlignment="1">
      <alignment horizontal="center" vertical="top" wrapText="1"/>
    </xf>
    <xf numFmtId="49" fontId="6" fillId="0" borderId="1" xfId="3" applyFont="1" applyFill="1" applyBorder="1" applyAlignment="1" applyProtection="1">
      <alignment horizontal="justify" vertical="top" wrapText="1"/>
      <protection locked="0"/>
    </xf>
    <xf numFmtId="165" fontId="5" fillId="0" borderId="1" xfId="1" applyFont="1" applyFill="1" applyBorder="1" applyAlignment="1">
      <alignment vertical="top"/>
    </xf>
    <xf numFmtId="0" fontId="5" fillId="0" borderId="0" xfId="0" applyFont="1" applyFill="1" applyAlignment="1">
      <alignment vertical="top"/>
    </xf>
    <xf numFmtId="165" fontId="6" fillId="0" borderId="1" xfId="1" applyFont="1" applyFill="1" applyBorder="1" applyAlignment="1" applyProtection="1">
      <alignment horizontal="center" vertical="top" wrapText="1"/>
      <protection locked="0"/>
    </xf>
    <xf numFmtId="0" fontId="5" fillId="0" borderId="1" xfId="0" applyFont="1" applyFill="1" applyBorder="1" applyAlignment="1">
      <alignment horizontal="justify" vertical="top" wrapText="1"/>
    </xf>
    <xf numFmtId="165" fontId="5" fillId="0" borderId="1" xfId="1" applyFont="1" applyFill="1" applyBorder="1" applyAlignment="1">
      <alignment horizontal="center" vertical="top"/>
    </xf>
    <xf numFmtId="0" fontId="5" fillId="0" borderId="0" xfId="0" applyFont="1" applyFill="1" applyBorder="1" applyAlignment="1">
      <alignment vertical="top"/>
    </xf>
    <xf numFmtId="49" fontId="6" fillId="0" borderId="0" xfId="3" applyFont="1" applyFill="1" applyBorder="1" applyAlignment="1" applyProtection="1">
      <alignment horizontal="justify" vertical="top" wrapText="1"/>
      <protection locked="0"/>
    </xf>
    <xf numFmtId="0" fontId="5" fillId="0" borderId="0" xfId="0" applyFont="1" applyFill="1" applyBorder="1" applyAlignment="1">
      <alignment horizontal="justify" vertical="top" wrapText="1"/>
    </xf>
    <xf numFmtId="49" fontId="5" fillId="0" borderId="0" xfId="3" applyFont="1" applyFill="1" applyBorder="1" applyAlignment="1" applyProtection="1">
      <alignment horizontal="justify" vertical="top" wrapText="1"/>
      <protection locked="0"/>
    </xf>
    <xf numFmtId="49" fontId="5" fillId="0" borderId="2" xfId="3" applyFont="1" applyFill="1" applyBorder="1" applyAlignment="1" applyProtection="1">
      <alignment horizontal="justify" vertical="top" wrapText="1"/>
      <protection locked="0"/>
    </xf>
    <xf numFmtId="0" fontId="5" fillId="0" borderId="0" xfId="0" applyFont="1" applyFill="1" applyAlignment="1">
      <alignment horizontal="justify" vertical="top" wrapText="1"/>
    </xf>
    <xf numFmtId="0" fontId="7" fillId="0" borderId="1" xfId="0" applyFont="1" applyFill="1" applyBorder="1" applyAlignment="1">
      <alignment horizontal="justify" vertical="top" wrapText="1"/>
    </xf>
    <xf numFmtId="49" fontId="6" fillId="0" borderId="2" xfId="3" applyFont="1" applyFill="1" applyBorder="1" applyAlignment="1" applyProtection="1">
      <alignment horizontal="justify" vertical="top" wrapText="1"/>
      <protection locked="0"/>
    </xf>
    <xf numFmtId="49" fontId="8" fillId="0" borderId="1" xfId="3" applyFont="1" applyFill="1" applyBorder="1" applyAlignment="1" applyProtection="1">
      <alignment horizontal="center" vertical="top" wrapText="1"/>
      <protection locked="0"/>
    </xf>
    <xf numFmtId="49" fontId="9" fillId="0" borderId="1" xfId="3" applyFont="1" applyFill="1" applyBorder="1" applyAlignment="1" applyProtection="1">
      <alignment horizontal="center" vertical="top" wrapText="1"/>
      <protection locked="0"/>
    </xf>
    <xf numFmtId="49" fontId="6" fillId="3" borderId="1" xfId="3" applyFont="1" applyFill="1" applyBorder="1" applyAlignment="1" applyProtection="1">
      <alignment horizontal="justify" vertical="top" wrapText="1"/>
      <protection locked="0"/>
    </xf>
    <xf numFmtId="49" fontId="5" fillId="3" borderId="1" xfId="3" applyFont="1" applyFill="1" applyBorder="1" applyAlignment="1" applyProtection="1">
      <alignment horizontal="justify" vertical="top" wrapText="1"/>
      <protection locked="0"/>
    </xf>
    <xf numFmtId="165" fontId="5" fillId="3" borderId="1" xfId="1" applyFont="1" applyFill="1" applyBorder="1" applyAlignment="1">
      <alignment vertical="top"/>
    </xf>
    <xf numFmtId="0" fontId="5" fillId="3" borderId="1" xfId="0" applyFont="1" applyFill="1" applyBorder="1" applyAlignment="1">
      <alignment horizontal="justify" vertical="top" wrapText="1"/>
    </xf>
    <xf numFmtId="0" fontId="10" fillId="0" borderId="1" xfId="2" applyFont="1" applyFill="1" applyBorder="1" applyAlignment="1" applyProtection="1">
      <alignment horizontal="center" vertical="top" wrapText="1"/>
    </xf>
    <xf numFmtId="0" fontId="10" fillId="0" borderId="1" xfId="2" applyFont="1" applyFill="1" applyBorder="1" applyAlignment="1" applyProtection="1">
      <alignment horizontal="left" vertical="top" wrapText="1"/>
    </xf>
    <xf numFmtId="165" fontId="10" fillId="0" borderId="1" xfId="1" applyFont="1" applyFill="1" applyBorder="1" applyAlignment="1" applyProtection="1">
      <alignment horizontal="center" vertical="top" wrapText="1"/>
      <protection locked="0"/>
    </xf>
    <xf numFmtId="49" fontId="11" fillId="4" borderId="1" xfId="3" applyFont="1" applyFill="1" applyBorder="1" applyAlignment="1" applyProtection="1">
      <alignment horizontal="left" vertical="top"/>
      <protection locked="0"/>
    </xf>
    <xf numFmtId="49" fontId="11" fillId="0" borderId="1" xfId="3" applyFont="1" applyFill="1" applyBorder="1" applyAlignment="1" applyProtection="1">
      <alignment horizontal="left" vertical="top" wrapText="1"/>
      <protection locked="0"/>
    </xf>
    <xf numFmtId="165" fontId="11" fillId="0" borderId="1" xfId="1" applyFont="1" applyFill="1" applyBorder="1" applyAlignment="1" applyProtection="1">
      <alignment vertical="top"/>
      <protection locked="0"/>
    </xf>
    <xf numFmtId="49" fontId="11" fillId="0" borderId="1" xfId="3" applyFont="1" applyFill="1" applyBorder="1" applyAlignment="1" applyProtection="1">
      <alignment horizontal="justify" vertical="top" wrapText="1"/>
      <protection locked="0"/>
    </xf>
    <xf numFmtId="49" fontId="12" fillId="0" borderId="1" xfId="3" applyFont="1" applyFill="1" applyBorder="1" applyAlignment="1" applyProtection="1">
      <alignment horizontal="left" vertical="top" wrapText="1"/>
      <protection locked="0"/>
    </xf>
    <xf numFmtId="49" fontId="12" fillId="0" borderId="1" xfId="3" applyFont="1" applyFill="1" applyBorder="1" applyAlignment="1" applyProtection="1">
      <alignment horizontal="justify" vertical="top" wrapText="1"/>
      <protection locked="0"/>
    </xf>
    <xf numFmtId="165" fontId="12" fillId="0" borderId="1" xfId="1" applyFont="1" applyFill="1" applyBorder="1" applyAlignment="1" applyProtection="1">
      <alignment vertical="top"/>
      <protection locked="0"/>
    </xf>
    <xf numFmtId="0" fontId="11" fillId="0" borderId="1" xfId="0" applyFont="1" applyBorder="1" applyAlignment="1" applyProtection="1">
      <alignment horizontal="left" vertical="top" wrapText="1"/>
      <protection locked="0"/>
    </xf>
    <xf numFmtId="49" fontId="11" fillId="5" borderId="1" xfId="3" applyFont="1" applyFill="1" applyBorder="1" applyAlignment="1" applyProtection="1">
      <alignment horizontal="left" vertical="top"/>
      <protection locked="0"/>
    </xf>
    <xf numFmtId="49" fontId="11" fillId="6" borderId="1" xfId="3" applyFont="1" applyFill="1" applyBorder="1" applyAlignment="1" applyProtection="1">
      <alignment horizontal="justify" vertical="top" wrapText="1"/>
      <protection locked="0"/>
    </xf>
    <xf numFmtId="165" fontId="11" fillId="6" borderId="1" xfId="1" applyFont="1" applyFill="1" applyBorder="1" applyAlignment="1" applyProtection="1">
      <alignment vertical="top"/>
      <protection locked="0"/>
    </xf>
    <xf numFmtId="49" fontId="11" fillId="0" borderId="1" xfId="3" applyFont="1" applyFill="1" applyBorder="1" applyAlignment="1" applyProtection="1">
      <alignment horizontal="left" vertical="top"/>
      <protection locked="0"/>
    </xf>
    <xf numFmtId="0" fontId="11" fillId="4" borderId="1" xfId="0" applyFont="1" applyFill="1" applyBorder="1" applyAlignment="1">
      <alignment vertical="top"/>
    </xf>
    <xf numFmtId="0" fontId="11" fillId="0" borderId="1" xfId="0" applyFont="1" applyBorder="1" applyAlignment="1" applyProtection="1">
      <alignment horizontal="justify" vertical="top" wrapText="1"/>
      <protection locked="0"/>
    </xf>
    <xf numFmtId="0" fontId="11" fillId="0" borderId="1" xfId="0" applyFont="1" applyBorder="1" applyAlignment="1">
      <alignment vertical="top"/>
    </xf>
    <xf numFmtId="165" fontId="11" fillId="0" borderId="1" xfId="1" applyFont="1" applyFill="1" applyBorder="1" applyAlignment="1" applyProtection="1">
      <alignment horizontal="left" vertical="top"/>
      <protection locked="0"/>
    </xf>
    <xf numFmtId="49" fontId="12" fillId="0" borderId="1" xfId="3" applyFont="1" applyFill="1" applyBorder="1" applyAlignment="1" applyProtection="1">
      <alignment horizontal="left" vertical="top"/>
      <protection locked="0"/>
    </xf>
    <xf numFmtId="165" fontId="10" fillId="0" borderId="1" xfId="1" applyFont="1" applyFill="1" applyBorder="1" applyAlignment="1" applyProtection="1">
      <alignment vertical="top"/>
      <protection locked="0"/>
    </xf>
    <xf numFmtId="165" fontId="10" fillId="7" borderId="1" xfId="1" applyFont="1" applyFill="1" applyBorder="1" applyAlignment="1" applyProtection="1">
      <alignment vertical="top"/>
      <protection locked="0"/>
    </xf>
    <xf numFmtId="49" fontId="11" fillId="4" borderId="2" xfId="3" applyFont="1" applyFill="1" applyBorder="1" applyAlignment="1" applyProtection="1">
      <alignment horizontal="left" vertical="top"/>
      <protection locked="0"/>
    </xf>
    <xf numFmtId="49" fontId="11" fillId="0" borderId="2" xfId="3" applyFont="1" applyFill="1" applyBorder="1" applyAlignment="1" applyProtection="1">
      <alignment horizontal="left" vertical="top" wrapText="1"/>
      <protection locked="0"/>
    </xf>
    <xf numFmtId="49" fontId="11" fillId="0" borderId="2" xfId="3" applyFont="1" applyFill="1" applyBorder="1" applyAlignment="1" applyProtection="1">
      <alignment horizontal="justify" vertical="top" wrapText="1"/>
      <protection locked="0"/>
    </xf>
    <xf numFmtId="165" fontId="11" fillId="0" borderId="2" xfId="1" applyFont="1" applyFill="1" applyBorder="1" applyAlignment="1" applyProtection="1">
      <alignment vertical="top"/>
      <protection locked="0"/>
    </xf>
    <xf numFmtId="165" fontId="11" fillId="0" borderId="0" xfId="1" applyFont="1" applyFill="1" applyBorder="1" applyAlignment="1" applyProtection="1">
      <alignment vertical="top"/>
      <protection locked="0"/>
    </xf>
    <xf numFmtId="0" fontId="12" fillId="0" borderId="1" xfId="0" applyFont="1" applyFill="1" applyBorder="1" applyAlignment="1">
      <alignment horizontal="left" vertical="top"/>
    </xf>
    <xf numFmtId="0" fontId="12" fillId="0" borderId="1" xfId="0" applyFont="1" applyBorder="1" applyAlignment="1">
      <alignment horizontal="left" vertical="top"/>
    </xf>
    <xf numFmtId="0" fontId="11" fillId="0" borderId="0" xfId="0" applyFont="1" applyAlignment="1">
      <alignment vertical="top"/>
    </xf>
    <xf numFmtId="0" fontId="11" fillId="0" borderId="1" xfId="0" applyFont="1" applyFill="1" applyBorder="1" applyAlignment="1">
      <alignment vertical="top"/>
    </xf>
    <xf numFmtId="0" fontId="11" fillId="6" borderId="1" xfId="0" applyFont="1" applyFill="1" applyBorder="1" applyAlignment="1">
      <alignment vertical="top"/>
    </xf>
    <xf numFmtId="0" fontId="11" fillId="6" borderId="0" xfId="0" applyFont="1" applyFill="1" applyAlignment="1">
      <alignment vertical="top"/>
    </xf>
    <xf numFmtId="0" fontId="11" fillId="0" borderId="0" xfId="0" applyFont="1" applyFill="1" applyAlignment="1">
      <alignment vertical="top"/>
    </xf>
    <xf numFmtId="165" fontId="11" fillId="0" borderId="0" xfId="1" applyFont="1" applyAlignment="1">
      <alignment vertical="top"/>
    </xf>
    <xf numFmtId="49" fontId="17" fillId="0" borderId="1" xfId="3" applyFont="1" applyFill="1" applyBorder="1" applyAlignment="1" applyProtection="1">
      <alignment horizontal="left" vertical="top" wrapText="1"/>
      <protection locked="0"/>
    </xf>
    <xf numFmtId="165" fontId="10" fillId="0" borderId="3" xfId="1" applyFont="1" applyFill="1" applyBorder="1" applyAlignment="1" applyProtection="1">
      <alignment horizontal="center" vertical="top" wrapText="1"/>
      <protection locked="0"/>
    </xf>
    <xf numFmtId="49" fontId="10" fillId="0" borderId="1" xfId="3" applyFont="1" applyFill="1" applyBorder="1" applyAlignment="1" applyProtection="1">
      <alignment horizontal="left" vertical="top" wrapText="1"/>
      <protection locked="0"/>
    </xf>
    <xf numFmtId="166" fontId="10" fillId="0" borderId="1" xfId="5" applyFont="1" applyFill="1" applyBorder="1" applyAlignment="1" applyProtection="1">
      <alignment horizontal="center" vertical="top" wrapText="1"/>
      <protection locked="0"/>
    </xf>
    <xf numFmtId="166" fontId="11" fillId="0" borderId="1" xfId="5" applyFont="1" applyFill="1" applyBorder="1" applyAlignment="1" applyProtection="1">
      <alignment vertical="top"/>
      <protection locked="0"/>
    </xf>
    <xf numFmtId="166" fontId="11" fillId="0" borderId="0" xfId="5" applyFont="1" applyAlignment="1">
      <alignment vertical="top"/>
    </xf>
    <xf numFmtId="165" fontId="5" fillId="0" borderId="0" xfId="0" applyNumberFormat="1" applyFont="1" applyFill="1" applyAlignment="1">
      <alignment vertical="top"/>
    </xf>
    <xf numFmtId="165" fontId="11" fillId="0" borderId="1" xfId="1" applyFont="1" applyFill="1" applyBorder="1" applyAlignment="1" applyProtection="1">
      <alignment horizontal="justify" vertical="justify" wrapText="1"/>
      <protection locked="0"/>
    </xf>
    <xf numFmtId="165" fontId="10" fillId="0" borderId="1" xfId="1" applyFont="1" applyFill="1" applyBorder="1" applyAlignment="1" applyProtection="1">
      <alignment horizontal="justify" vertical="justify" wrapText="1"/>
      <protection locked="0"/>
    </xf>
    <xf numFmtId="0" fontId="0" fillId="0" borderId="1" xfId="0" applyBorder="1"/>
    <xf numFmtId="0" fontId="0" fillId="0" borderId="1" xfId="0" applyBorder="1" applyAlignment="1">
      <alignment horizontal="justify" vertical="justify" wrapText="1"/>
    </xf>
    <xf numFmtId="0" fontId="11" fillId="0" borderId="1" xfId="0" applyFont="1" applyBorder="1"/>
    <xf numFmtId="0" fontId="11" fillId="0" borderId="1" xfId="0" applyFont="1" applyBorder="1" applyAlignment="1">
      <alignment horizontal="justify" vertical="justify" wrapText="1"/>
    </xf>
    <xf numFmtId="49" fontId="13" fillId="6" borderId="1" xfId="3" applyFont="1" applyFill="1" applyBorder="1" applyAlignment="1" applyProtection="1">
      <alignment horizontal="justify" vertical="top" wrapText="1"/>
      <protection locked="0"/>
    </xf>
    <xf numFmtId="165" fontId="11" fillId="6" borderId="1" xfId="1" applyFont="1" applyFill="1" applyBorder="1" applyAlignment="1">
      <alignment vertical="top"/>
    </xf>
    <xf numFmtId="166" fontId="11" fillId="6" borderId="1" xfId="5" applyFont="1" applyFill="1" applyBorder="1" applyAlignment="1" applyProtection="1">
      <alignment vertical="top"/>
      <protection locked="0"/>
    </xf>
    <xf numFmtId="165" fontId="13" fillId="6" borderId="1" xfId="1" applyFont="1" applyFill="1" applyBorder="1" applyAlignment="1" applyProtection="1">
      <alignment vertical="top"/>
      <protection locked="0"/>
    </xf>
    <xf numFmtId="166" fontId="13" fillId="6" borderId="1" xfId="5" applyFont="1" applyFill="1" applyBorder="1" applyAlignment="1" applyProtection="1">
      <alignment vertical="top"/>
      <protection locked="0"/>
    </xf>
    <xf numFmtId="166" fontId="11" fillId="6" borderId="1" xfId="5" applyFont="1" applyFill="1" applyBorder="1" applyAlignment="1">
      <alignment vertical="top"/>
    </xf>
    <xf numFmtId="49" fontId="10" fillId="6" borderId="1" xfId="3" applyFont="1" applyFill="1" applyBorder="1" applyAlignment="1" applyProtection="1">
      <alignment horizontal="justify" vertical="top" wrapText="1"/>
      <protection locked="0"/>
    </xf>
    <xf numFmtId="0" fontId="18" fillId="6" borderId="1" xfId="0" applyFont="1" applyFill="1" applyBorder="1" applyAlignment="1">
      <alignment horizontal="left" vertical="top" wrapText="1"/>
    </xf>
    <xf numFmtId="164" fontId="11" fillId="0" borderId="0" xfId="1" applyNumberFormat="1" applyFont="1" applyAlignment="1">
      <alignment vertical="top"/>
    </xf>
    <xf numFmtId="49" fontId="11" fillId="3" borderId="1" xfId="3" applyFont="1" applyFill="1" applyBorder="1" applyAlignment="1" applyProtection="1">
      <alignment horizontal="left" vertical="top"/>
      <protection locked="0"/>
    </xf>
    <xf numFmtId="49" fontId="11" fillId="3" borderId="1" xfId="3" applyFont="1" applyFill="1" applyBorder="1" applyAlignment="1" applyProtection="1">
      <alignment horizontal="left" vertical="top" wrapText="1"/>
      <protection locked="0"/>
    </xf>
    <xf numFmtId="49" fontId="11" fillId="3" borderId="1" xfId="3" applyFont="1" applyFill="1" applyBorder="1" applyAlignment="1" applyProtection="1">
      <alignment horizontal="justify" vertical="top" wrapText="1"/>
      <protection locked="0"/>
    </xf>
    <xf numFmtId="165" fontId="11" fillId="3" borderId="1" xfId="1" applyFont="1" applyFill="1" applyBorder="1" applyAlignment="1" applyProtection="1">
      <alignment vertical="top"/>
      <protection locked="0"/>
    </xf>
    <xf numFmtId="0" fontId="11" fillId="3" borderId="1" xfId="0" applyFont="1" applyFill="1" applyBorder="1" applyAlignment="1">
      <alignment vertical="top"/>
    </xf>
    <xf numFmtId="0" fontId="11" fillId="3" borderId="0" xfId="0" applyFont="1" applyFill="1" applyAlignment="1">
      <alignment vertical="top"/>
    </xf>
    <xf numFmtId="49" fontId="12" fillId="3" borderId="1" xfId="3" applyFont="1" applyFill="1" applyBorder="1" applyAlignment="1" applyProtection="1">
      <alignment horizontal="left" vertical="top"/>
      <protection locked="0"/>
    </xf>
    <xf numFmtId="49" fontId="12" fillId="3" borderId="1" xfId="3" applyFont="1" applyFill="1" applyBorder="1" applyAlignment="1" applyProtection="1">
      <alignment horizontal="left" vertical="top" wrapText="1"/>
      <protection locked="0"/>
    </xf>
    <xf numFmtId="49" fontId="12" fillId="3" borderId="1" xfId="3" applyFont="1" applyFill="1" applyBorder="1" applyAlignment="1" applyProtection="1">
      <alignment horizontal="justify" vertical="top" wrapText="1"/>
      <protection locked="0"/>
    </xf>
    <xf numFmtId="165" fontId="12" fillId="3" borderId="1" xfId="1" applyFont="1" applyFill="1" applyBorder="1" applyAlignment="1" applyProtection="1">
      <alignment vertical="top"/>
      <protection locked="0"/>
    </xf>
    <xf numFmtId="165" fontId="11" fillId="3" borderId="1" xfId="1" applyFont="1" applyFill="1" applyBorder="1" applyAlignment="1" applyProtection="1">
      <alignment horizontal="justify" vertical="top" wrapText="1"/>
      <protection locked="0"/>
    </xf>
    <xf numFmtId="0" fontId="11" fillId="3" borderId="1" xfId="0" applyFont="1" applyFill="1" applyBorder="1" applyAlignment="1" applyProtection="1">
      <alignment horizontal="left" vertical="top" wrapText="1"/>
      <protection locked="0"/>
    </xf>
    <xf numFmtId="165" fontId="9" fillId="8" borderId="1" xfId="1" applyFont="1" applyFill="1" applyBorder="1" applyAlignment="1">
      <alignment vertical="top"/>
    </xf>
    <xf numFmtId="49" fontId="11" fillId="6" borderId="1" xfId="3" applyFont="1" applyFill="1" applyBorder="1" applyAlignment="1" applyProtection="1">
      <alignment horizontal="left" vertical="top"/>
      <protection locked="0"/>
    </xf>
    <xf numFmtId="49" fontId="11" fillId="6" borderId="1" xfId="3" applyFont="1" applyFill="1" applyBorder="1" applyAlignment="1" applyProtection="1">
      <alignment horizontal="left" vertical="top" wrapText="1"/>
      <protection locked="0"/>
    </xf>
    <xf numFmtId="165" fontId="11" fillId="6" borderId="1" xfId="0" applyNumberFormat="1" applyFont="1" applyFill="1" applyBorder="1" applyAlignment="1">
      <alignment vertical="top"/>
    </xf>
    <xf numFmtId="0" fontId="0" fillId="6" borderId="1" xfId="0" applyFill="1" applyBorder="1"/>
    <xf numFmtId="0" fontId="0" fillId="6" borderId="1" xfId="0" applyFill="1" applyBorder="1" applyAlignment="1">
      <alignment horizontal="justify" vertical="justify" wrapText="1"/>
    </xf>
    <xf numFmtId="0" fontId="11" fillId="6" borderId="1" xfId="0" applyFont="1" applyFill="1" applyBorder="1" applyAlignment="1">
      <alignment horizontal="justify" vertical="justify" wrapText="1"/>
    </xf>
    <xf numFmtId="49" fontId="13" fillId="6" borderId="1" xfId="3" applyFont="1" applyFill="1" applyBorder="1" applyAlignment="1" applyProtection="1">
      <alignment horizontal="left" vertical="top" wrapText="1"/>
      <protection locked="0"/>
    </xf>
    <xf numFmtId="165" fontId="11" fillId="6" borderId="1" xfId="1" applyFont="1" applyFill="1" applyBorder="1" applyAlignment="1" applyProtection="1">
      <alignment horizontal="left" vertical="top"/>
      <protection locked="0"/>
    </xf>
    <xf numFmtId="165" fontId="12" fillId="6" borderId="1" xfId="1" applyFont="1" applyFill="1" applyBorder="1" applyAlignment="1" applyProtection="1">
      <alignment vertical="top"/>
      <protection locked="0"/>
    </xf>
    <xf numFmtId="165" fontId="11" fillId="6" borderId="1" xfId="1" applyFont="1" applyFill="1" applyBorder="1" applyAlignment="1" applyProtection="1">
      <alignment horizontal="justify" vertical="top" wrapText="1"/>
      <protection locked="0"/>
    </xf>
    <xf numFmtId="49" fontId="6" fillId="6" borderId="1" xfId="3" applyFont="1" applyFill="1" applyBorder="1" applyAlignment="1" applyProtection="1">
      <alignment horizontal="justify" vertical="top" wrapText="1"/>
      <protection locked="0"/>
    </xf>
    <xf numFmtId="49" fontId="5" fillId="6" borderId="1" xfId="3" applyFont="1" applyFill="1" applyBorder="1" applyAlignment="1" applyProtection="1">
      <alignment horizontal="justify" vertical="top" wrapText="1"/>
      <protection locked="0"/>
    </xf>
    <xf numFmtId="165" fontId="5" fillId="6" borderId="1" xfId="1" applyFont="1" applyFill="1" applyBorder="1" applyAlignment="1">
      <alignment vertical="top"/>
    </xf>
    <xf numFmtId="165" fontId="5" fillId="6" borderId="0" xfId="0" applyNumberFormat="1" applyFont="1" applyFill="1" applyAlignment="1">
      <alignment vertical="top"/>
    </xf>
    <xf numFmtId="0" fontId="5" fillId="6" borderId="0" xfId="0" applyFont="1" applyFill="1" applyAlignment="1">
      <alignment vertical="top"/>
    </xf>
    <xf numFmtId="49" fontId="6" fillId="9" borderId="1" xfId="3" applyFont="1" applyFill="1" applyBorder="1" applyAlignment="1" applyProtection="1">
      <alignment horizontal="justify" vertical="top" wrapText="1"/>
      <protection locked="0"/>
    </xf>
    <xf numFmtId="49" fontId="5" fillId="9" borderId="1" xfId="3" applyFont="1" applyFill="1" applyBorder="1" applyAlignment="1" applyProtection="1">
      <alignment horizontal="justify" vertical="top" wrapText="1"/>
      <protection locked="0"/>
    </xf>
    <xf numFmtId="165" fontId="5" fillId="9" borderId="1" xfId="1" applyFont="1" applyFill="1" applyBorder="1" applyAlignment="1">
      <alignment vertical="top"/>
    </xf>
    <xf numFmtId="165" fontId="5" fillId="9" borderId="0" xfId="0" applyNumberFormat="1" applyFont="1" applyFill="1" applyAlignment="1">
      <alignment vertical="top"/>
    </xf>
    <xf numFmtId="0" fontId="5" fillId="9" borderId="0" xfId="0" applyFont="1" applyFill="1" applyAlignment="1">
      <alignment vertical="top"/>
    </xf>
    <xf numFmtId="49" fontId="6" fillId="9" borderId="1" xfId="3" applyFont="1" applyFill="1" applyBorder="1" applyAlignment="1" applyProtection="1">
      <alignment horizontal="left" vertical="top" wrapText="1"/>
      <protection locked="0"/>
    </xf>
    <xf numFmtId="0" fontId="5" fillId="9" borderId="1" xfId="0" applyFont="1" applyFill="1" applyBorder="1" applyAlignment="1">
      <alignment horizontal="justify" vertical="top" wrapText="1"/>
    </xf>
    <xf numFmtId="49" fontId="11" fillId="9" borderId="1" xfId="3" applyFont="1" applyFill="1" applyBorder="1" applyAlignment="1" applyProtection="1">
      <alignment horizontal="left" vertical="top" wrapText="1"/>
      <protection locked="0"/>
    </xf>
    <xf numFmtId="49" fontId="11" fillId="9" borderId="1" xfId="3" applyFont="1" applyFill="1" applyBorder="1" applyAlignment="1" applyProtection="1">
      <alignment horizontal="justify" vertical="top" wrapText="1"/>
      <protection locked="0"/>
    </xf>
    <xf numFmtId="0" fontId="0" fillId="9" borderId="1" xfId="0" applyFill="1" applyBorder="1" applyAlignment="1">
      <alignment horizontal="justify" vertical="top" wrapText="1"/>
    </xf>
    <xf numFmtId="0" fontId="21" fillId="10" borderId="0" xfId="0" applyFont="1" applyFill="1" applyAlignment="1">
      <alignment vertical="top" wrapText="1" indent="1"/>
    </xf>
    <xf numFmtId="166" fontId="11" fillId="3" borderId="1" xfId="5" applyFont="1" applyFill="1" applyBorder="1" applyAlignment="1" applyProtection="1">
      <alignment vertical="top"/>
      <protection locked="0"/>
    </xf>
    <xf numFmtId="166" fontId="11" fillId="0" borderId="2" xfId="5" applyFont="1" applyFill="1" applyBorder="1" applyAlignment="1" applyProtection="1">
      <alignment vertical="top"/>
      <protection locked="0"/>
    </xf>
    <xf numFmtId="0" fontId="0" fillId="0" borderId="0" xfId="0" applyFont="1"/>
    <xf numFmtId="0" fontId="18" fillId="0" borderId="1" xfId="0" applyFont="1" applyFill="1" applyBorder="1" applyAlignment="1">
      <alignment horizontal="center" vertical="top" wrapText="1"/>
    </xf>
    <xf numFmtId="0" fontId="4" fillId="0" borderId="1" xfId="0" applyFont="1" applyBorder="1"/>
    <xf numFmtId="0" fontId="23" fillId="11" borderId="1" xfId="0" applyFont="1" applyFill="1" applyBorder="1" applyAlignment="1">
      <alignment horizontal="left" vertical="center" wrapText="1"/>
    </xf>
    <xf numFmtId="0" fontId="24" fillId="0" borderId="1" xfId="2" applyFont="1" applyFill="1" applyBorder="1" applyAlignment="1" applyProtection="1">
      <alignment horizontal="left" vertical="top" wrapText="1"/>
    </xf>
    <xf numFmtId="0" fontId="23" fillId="0" borderId="1" xfId="0" applyFont="1" applyFill="1" applyBorder="1" applyAlignment="1">
      <alignment horizontal="left" vertical="top" wrapText="1"/>
    </xf>
    <xf numFmtId="0" fontId="23" fillId="0" borderId="1" xfId="0" applyFont="1" applyBorder="1" applyAlignment="1">
      <alignment horizontal="left" vertical="center"/>
    </xf>
    <xf numFmtId="0" fontId="17" fillId="0" borderId="1" xfId="2" applyFont="1" applyFill="1" applyBorder="1" applyAlignment="1" applyProtection="1">
      <alignment horizontal="left" vertical="top" wrapText="1"/>
    </xf>
    <xf numFmtId="0" fontId="0" fillId="0" borderId="0" xfId="0" applyFont="1" applyAlignment="1">
      <alignment horizontal="left"/>
    </xf>
    <xf numFmtId="0" fontId="4" fillId="0" borderId="1" xfId="0" applyFont="1" applyBorder="1" applyAlignment="1">
      <alignment horizontal="left"/>
    </xf>
    <xf numFmtId="166" fontId="23" fillId="11" borderId="1" xfId="5" applyFont="1" applyFill="1" applyBorder="1" applyAlignment="1">
      <alignment horizontal="right" vertical="center" wrapText="1"/>
    </xf>
    <xf numFmtId="166" fontId="0" fillId="0" borderId="0" xfId="5" applyFont="1"/>
    <xf numFmtId="166" fontId="8" fillId="0" borderId="1" xfId="5" applyFont="1" applyFill="1" applyBorder="1" applyAlignment="1" applyProtection="1">
      <alignment horizontal="center" vertical="top" wrapText="1"/>
      <protection locked="0"/>
    </xf>
    <xf numFmtId="166" fontId="5" fillId="3" borderId="1" xfId="5" applyFont="1" applyFill="1" applyBorder="1" applyAlignment="1">
      <alignment vertical="top"/>
    </xf>
    <xf numFmtId="166" fontId="5" fillId="0" borderId="1" xfId="5" applyFont="1" applyFill="1" applyBorder="1" applyAlignment="1">
      <alignment vertical="top"/>
    </xf>
    <xf numFmtId="166" fontId="5" fillId="0" borderId="0" xfId="5" applyFont="1" applyFill="1" applyBorder="1" applyAlignment="1">
      <alignment vertical="top"/>
    </xf>
    <xf numFmtId="166" fontId="21" fillId="10" borderId="0" xfId="5" applyFont="1" applyFill="1" applyAlignment="1">
      <alignment vertical="top" wrapText="1" indent="1"/>
    </xf>
    <xf numFmtId="166" fontId="5" fillId="0" borderId="0" xfId="5" applyFont="1" applyFill="1" applyAlignment="1">
      <alignment vertical="top"/>
    </xf>
    <xf numFmtId="165" fontId="27" fillId="0" borderId="1" xfId="1" applyFont="1" applyFill="1" applyBorder="1" applyAlignment="1" applyProtection="1">
      <alignment horizontal="center" vertical="top"/>
      <protection locked="0"/>
    </xf>
    <xf numFmtId="49" fontId="6" fillId="3" borderId="1" xfId="3" applyFont="1" applyFill="1" applyBorder="1" applyAlignment="1" applyProtection="1">
      <alignment horizontal="center" vertical="top" wrapText="1"/>
      <protection locked="0"/>
    </xf>
    <xf numFmtId="0" fontId="26" fillId="11" borderId="1" xfId="0" applyFont="1" applyFill="1" applyBorder="1" applyAlignment="1">
      <alignment horizontal="center" vertical="center" wrapText="1"/>
    </xf>
    <xf numFmtId="0" fontId="0" fillId="0" borderId="1" xfId="0" applyFont="1" applyBorder="1"/>
    <xf numFmtId="49" fontId="11" fillId="0" borderId="1" xfId="3" applyFont="1" applyFill="1" applyBorder="1" applyAlignment="1" applyProtection="1">
      <alignment vertical="top" wrapText="1"/>
      <protection locked="0"/>
    </xf>
    <xf numFmtId="0" fontId="0" fillId="0" borderId="0" xfId="0" applyFont="1" applyFill="1" applyBorder="1"/>
    <xf numFmtId="166" fontId="17" fillId="0" borderId="1" xfId="5" applyFont="1" applyFill="1" applyBorder="1" applyAlignment="1" applyProtection="1">
      <alignment horizontal="center" vertical="top"/>
      <protection locked="0"/>
    </xf>
    <xf numFmtId="166" fontId="23" fillId="0" borderId="1" xfId="5" applyFont="1" applyBorder="1" applyAlignment="1">
      <alignment horizontal="right"/>
    </xf>
    <xf numFmtId="166" fontId="24" fillId="0" borderId="1" xfId="5" applyFont="1" applyFill="1" applyBorder="1" applyAlignment="1" applyProtection="1">
      <alignment horizontal="right" vertical="top"/>
      <protection locked="0"/>
    </xf>
    <xf numFmtId="166" fontId="4" fillId="0" borderId="1" xfId="5" applyFont="1" applyBorder="1" applyAlignment="1">
      <alignment horizontal="right"/>
    </xf>
    <xf numFmtId="166" fontId="23" fillId="0" borderId="1" xfId="5" applyFont="1" applyBorder="1" applyAlignment="1">
      <alignment horizontal="right" vertical="center"/>
    </xf>
    <xf numFmtId="166" fontId="0" fillId="0" borderId="1" xfId="5" applyFont="1" applyBorder="1"/>
    <xf numFmtId="165" fontId="10" fillId="0" borderId="1" xfId="1" applyFont="1" applyFill="1" applyBorder="1" applyAlignment="1" applyProtection="1">
      <alignment horizontal="center" vertical="top" wrapText="1"/>
      <protection locked="0"/>
    </xf>
    <xf numFmtId="165" fontId="11" fillId="0" borderId="1" xfId="1" applyFont="1" applyFill="1" applyBorder="1" applyAlignment="1" applyProtection="1">
      <alignment horizontal="justify" vertical="top" wrapText="1"/>
      <protection locked="0"/>
    </xf>
    <xf numFmtId="165" fontId="12" fillId="3" borderId="1" xfId="1" applyFont="1" applyFill="1" applyBorder="1" applyAlignment="1" applyProtection="1">
      <alignment horizontal="justify" vertical="top" wrapText="1"/>
      <protection locked="0"/>
    </xf>
    <xf numFmtId="165" fontId="12" fillId="0" borderId="1" xfId="1" applyFont="1" applyFill="1" applyBorder="1" applyAlignment="1" applyProtection="1">
      <alignment horizontal="justify" vertical="top" wrapText="1"/>
      <protection locked="0"/>
    </xf>
    <xf numFmtId="165" fontId="12" fillId="6" borderId="1" xfId="1" applyFont="1" applyFill="1" applyBorder="1" applyAlignment="1" applyProtection="1">
      <alignment horizontal="justify" vertical="top" wrapText="1"/>
      <protection locked="0"/>
    </xf>
    <xf numFmtId="0" fontId="11" fillId="6" borderId="1" xfId="0" applyFont="1" applyFill="1" applyBorder="1" applyAlignment="1">
      <alignment horizontal="justify" vertical="top" wrapText="1"/>
    </xf>
    <xf numFmtId="0" fontId="11" fillId="0" borderId="1" xfId="0" applyFont="1" applyBorder="1" applyAlignment="1">
      <alignment horizontal="justify" vertical="top" wrapText="1"/>
    </xf>
    <xf numFmtId="0" fontId="0" fillId="0" borderId="1" xfId="0" applyBorder="1" applyAlignment="1">
      <alignment vertical="top"/>
    </xf>
    <xf numFmtId="0" fontId="0" fillId="0" borderId="1" xfId="0" applyBorder="1" applyAlignment="1">
      <alignment horizontal="justify" vertical="top" wrapText="1"/>
    </xf>
    <xf numFmtId="0" fontId="0" fillId="3" borderId="1" xfId="0" applyFill="1" applyBorder="1" applyAlignment="1">
      <alignment vertical="top"/>
    </xf>
    <xf numFmtId="0" fontId="0" fillId="3" borderId="1" xfId="0" applyFill="1" applyBorder="1" applyAlignment="1">
      <alignment horizontal="justify" vertical="top" wrapText="1"/>
    </xf>
    <xf numFmtId="165" fontId="11" fillId="0" borderId="0" xfId="1" applyFont="1" applyFill="1" applyBorder="1" applyAlignment="1" applyProtection="1">
      <alignment horizontal="justify" vertical="top" wrapText="1"/>
      <protection locked="0"/>
    </xf>
    <xf numFmtId="165" fontId="11" fillId="0" borderId="0" xfId="0" applyNumberFormat="1" applyFont="1" applyAlignment="1">
      <alignment vertical="top"/>
    </xf>
    <xf numFmtId="0" fontId="11" fillId="0" borderId="0" xfId="0" applyFont="1" applyAlignment="1">
      <alignment horizontal="justify" vertical="top" wrapText="1"/>
    </xf>
    <xf numFmtId="0" fontId="25" fillId="0" borderId="0" xfId="6" applyAlignment="1">
      <alignment horizontal="left" vertical="top" wrapText="1"/>
    </xf>
    <xf numFmtId="0" fontId="22" fillId="0" borderId="0" xfId="0" applyFont="1" applyAlignment="1">
      <alignment horizontal="left" vertical="top" wrapText="1"/>
    </xf>
    <xf numFmtId="49" fontId="6" fillId="12" borderId="1" xfId="3" applyFont="1" applyFill="1" applyBorder="1" applyAlignment="1" applyProtection="1">
      <alignment horizontal="justify" vertical="top" wrapText="1"/>
      <protection locked="0"/>
    </xf>
    <xf numFmtId="0" fontId="5" fillId="12" borderId="1" xfId="0" applyFont="1" applyFill="1" applyBorder="1" applyAlignment="1">
      <alignment horizontal="justify" vertical="top" wrapText="1"/>
    </xf>
    <xf numFmtId="165" fontId="5" fillId="12" borderId="1" xfId="1" applyFont="1" applyFill="1" applyBorder="1" applyAlignment="1">
      <alignment vertical="top"/>
    </xf>
    <xf numFmtId="49" fontId="5" fillId="12" borderId="1" xfId="3" applyFont="1" applyFill="1" applyBorder="1" applyAlignment="1" applyProtection="1">
      <alignment horizontal="justify" vertical="top" wrapText="1"/>
      <protection locked="0"/>
    </xf>
    <xf numFmtId="165" fontId="5" fillId="12" borderId="0" xfId="0" applyNumberFormat="1" applyFont="1" applyFill="1" applyAlignment="1">
      <alignment vertical="top"/>
    </xf>
    <xf numFmtId="0" fontId="5" fillId="12" borderId="0" xfId="0" applyFont="1" applyFill="1" applyAlignment="1">
      <alignment vertical="top"/>
    </xf>
    <xf numFmtId="165" fontId="29" fillId="5" borderId="0" xfId="1" applyFont="1" applyFill="1" applyAlignment="1" applyProtection="1">
      <alignment vertical="top"/>
      <protection locked="0"/>
    </xf>
    <xf numFmtId="0" fontId="29" fillId="0" borderId="0" xfId="0" applyFont="1" applyAlignment="1">
      <alignment vertical="top"/>
    </xf>
    <xf numFmtId="165" fontId="29" fillId="0" borderId="0" xfId="1" applyFont="1" applyAlignment="1" applyProtection="1">
      <alignment vertical="top"/>
      <protection locked="0"/>
    </xf>
    <xf numFmtId="49" fontId="29" fillId="7" borderId="1" xfId="3" applyFont="1" applyFill="1" applyBorder="1" applyAlignment="1" applyProtection="1">
      <alignment horizontal="justify" vertical="top" wrapText="1"/>
      <protection locked="0"/>
    </xf>
    <xf numFmtId="49" fontId="29" fillId="15" borderId="1" xfId="3" applyFont="1" applyFill="1" applyBorder="1" applyAlignment="1" applyProtection="1">
      <alignment horizontal="justify" vertical="top" wrapText="1"/>
      <protection locked="0"/>
    </xf>
    <xf numFmtId="167" fontId="29" fillId="15" borderId="1" xfId="4" applyFont="1" applyFill="1" applyBorder="1" applyAlignment="1" applyProtection="1">
      <alignment vertical="top"/>
      <protection locked="0"/>
    </xf>
    <xf numFmtId="165" fontId="29" fillId="0" borderId="0" xfId="1" applyFont="1" applyBorder="1" applyAlignment="1" applyProtection="1">
      <alignment vertical="top"/>
      <protection locked="0"/>
    </xf>
    <xf numFmtId="49" fontId="28" fillId="18" borderId="9" xfId="3" applyFont="1" applyFill="1" applyBorder="1" applyAlignment="1" applyProtection="1">
      <alignment horizontal="center" vertical="top" wrapText="1"/>
      <protection locked="0"/>
    </xf>
    <xf numFmtId="165" fontId="28" fillId="18" borderId="8" xfId="1" applyFont="1" applyFill="1" applyBorder="1" applyAlignment="1" applyProtection="1">
      <alignment horizontal="center" vertical="top" wrapText="1"/>
      <protection locked="0"/>
    </xf>
    <xf numFmtId="0" fontId="28" fillId="18" borderId="9" xfId="2" applyFont="1" applyFill="1" applyBorder="1" applyAlignment="1" applyProtection="1">
      <alignment horizontal="justify" vertical="top" wrapText="1"/>
    </xf>
    <xf numFmtId="165" fontId="29" fillId="15" borderId="1" xfId="1" applyFont="1" applyFill="1" applyBorder="1" applyAlignment="1" applyProtection="1">
      <alignment vertical="top"/>
      <protection locked="0"/>
    </xf>
    <xf numFmtId="165" fontId="29" fillId="7" borderId="1" xfId="1" applyFont="1" applyFill="1" applyBorder="1" applyAlignment="1" applyProtection="1">
      <alignment vertical="top"/>
      <protection locked="0"/>
    </xf>
    <xf numFmtId="165" fontId="29" fillId="15" borderId="1" xfId="1" applyFont="1" applyFill="1" applyBorder="1" applyAlignment="1" applyProtection="1">
      <alignment horizontal="justify" vertical="top" wrapText="1"/>
      <protection locked="0"/>
    </xf>
    <xf numFmtId="49" fontId="29" fillId="17" borderId="1" xfId="3" applyFont="1" applyFill="1" applyBorder="1" applyAlignment="1" applyProtection="1">
      <alignment horizontal="justify" vertical="top" wrapText="1"/>
      <protection locked="0"/>
    </xf>
    <xf numFmtId="165" fontId="29" fillId="17" borderId="1" xfId="1" applyFont="1" applyFill="1" applyBorder="1" applyAlignment="1" applyProtection="1">
      <alignment horizontal="justify" vertical="top" wrapText="1"/>
      <protection locked="0"/>
    </xf>
    <xf numFmtId="165" fontId="29" fillId="17" borderId="1" xfId="1" applyFont="1" applyFill="1" applyBorder="1" applyAlignment="1" applyProtection="1">
      <alignment vertical="top"/>
      <protection locked="0"/>
    </xf>
    <xf numFmtId="165" fontId="28" fillId="18" borderId="9" xfId="1" applyFont="1" applyFill="1" applyBorder="1" applyAlignment="1" applyProtection="1">
      <alignment horizontal="center" vertical="top" wrapText="1"/>
      <protection locked="0"/>
    </xf>
    <xf numFmtId="165" fontId="29" fillId="7" borderId="1" xfId="1" applyFont="1" applyFill="1" applyBorder="1" applyAlignment="1" applyProtection="1">
      <alignment horizontal="justify" vertical="top" wrapText="1"/>
      <protection locked="0"/>
    </xf>
    <xf numFmtId="49" fontId="29" fillId="19" borderId="1" xfId="3" applyFont="1" applyFill="1" applyBorder="1" applyAlignment="1" applyProtection="1">
      <alignment horizontal="justify" vertical="top" wrapText="1"/>
      <protection locked="0"/>
    </xf>
    <xf numFmtId="165" fontId="29" fillId="19" borderId="1" xfId="1" applyFont="1" applyFill="1" applyBorder="1" applyAlignment="1" applyProtection="1">
      <alignment vertical="top"/>
      <protection locked="0"/>
    </xf>
    <xf numFmtId="165" fontId="31" fillId="7" borderId="1" xfId="1" applyFont="1" applyFill="1" applyBorder="1" applyAlignment="1" applyProtection="1">
      <alignment vertical="top"/>
      <protection locked="0"/>
    </xf>
    <xf numFmtId="165" fontId="29" fillId="19" borderId="1" xfId="1" applyFont="1" applyFill="1" applyBorder="1" applyAlignment="1" applyProtection="1">
      <alignment horizontal="justify" vertical="top" wrapText="1"/>
      <protection locked="0"/>
    </xf>
    <xf numFmtId="165" fontId="29" fillId="5" borderId="3" xfId="1" applyFont="1" applyFill="1" applyBorder="1" applyAlignment="1" applyProtection="1">
      <alignment horizontal="center" vertical="top"/>
      <protection locked="0"/>
    </xf>
    <xf numFmtId="165" fontId="29" fillId="5" borderId="1" xfId="1" applyFont="1" applyFill="1" applyBorder="1" applyAlignment="1" applyProtection="1">
      <alignment horizontal="center" vertical="top"/>
      <protection locked="0"/>
    </xf>
    <xf numFmtId="44" fontId="29" fillId="16" borderId="4" xfId="0" applyNumberFormat="1" applyFont="1" applyFill="1" applyBorder="1" applyAlignment="1" applyProtection="1">
      <alignment horizontal="center" vertical="top"/>
      <protection locked="0"/>
    </xf>
    <xf numFmtId="44" fontId="32" fillId="16" borderId="4" xfId="0" applyNumberFormat="1" applyFont="1" applyFill="1" applyBorder="1" applyAlignment="1" applyProtection="1">
      <alignment horizontal="center" vertical="top" wrapText="1"/>
      <protection locked="0"/>
    </xf>
    <xf numFmtId="165" fontId="29" fillId="9" borderId="1" xfId="1" applyFont="1" applyFill="1" applyBorder="1" applyAlignment="1">
      <alignment horizontal="center" vertical="top"/>
    </xf>
    <xf numFmtId="165" fontId="28" fillId="9" borderId="1" xfId="1" applyFont="1" applyFill="1" applyBorder="1" applyAlignment="1">
      <alignment horizontal="center" vertical="top" wrapText="1"/>
    </xf>
    <xf numFmtId="165" fontId="29" fillId="5" borderId="10" xfId="1" applyFont="1" applyFill="1" applyBorder="1" applyAlignment="1" applyProtection="1">
      <alignment horizontal="center" vertical="top"/>
      <protection locked="0"/>
    </xf>
    <xf numFmtId="49" fontId="29" fillId="7" borderId="1" xfId="3" applyFont="1" applyFill="1" applyBorder="1" applyAlignment="1" applyProtection="1">
      <alignment horizontal="left" vertical="top" wrapText="1" indent="1"/>
      <protection locked="0"/>
    </xf>
    <xf numFmtId="165" fontId="29" fillId="17" borderId="1" xfId="1" applyFont="1" applyFill="1" applyBorder="1" applyAlignment="1" applyProtection="1">
      <alignment horizontal="left" vertical="top" wrapText="1"/>
      <protection locked="0"/>
    </xf>
    <xf numFmtId="165" fontId="28" fillId="9" borderId="4" xfId="1" applyFont="1" applyFill="1" applyBorder="1" applyAlignment="1">
      <alignment horizontal="center" vertical="top" wrapText="1"/>
    </xf>
    <xf numFmtId="165" fontId="29" fillId="9" borderId="4" xfId="1" applyFont="1" applyFill="1" applyBorder="1" applyAlignment="1">
      <alignment horizontal="center" vertical="top"/>
    </xf>
    <xf numFmtId="165" fontId="29" fillId="5" borderId="1" xfId="1" applyFont="1" applyFill="1" applyBorder="1" applyAlignment="1" applyProtection="1">
      <alignment vertical="top"/>
      <protection locked="0"/>
    </xf>
    <xf numFmtId="44" fontId="29" fillId="16" borderId="1" xfId="0" applyNumberFormat="1" applyFont="1" applyFill="1" applyBorder="1" applyAlignment="1" applyProtection="1">
      <alignment vertical="top"/>
      <protection locked="0"/>
    </xf>
    <xf numFmtId="165" fontId="29" fillId="9" borderId="1" xfId="1" applyFont="1" applyFill="1" applyBorder="1" applyAlignment="1">
      <alignment vertical="top"/>
    </xf>
    <xf numFmtId="0" fontId="33" fillId="11" borderId="2" xfId="0" applyFont="1" applyFill="1" applyBorder="1" applyAlignment="1">
      <alignment horizontal="left" vertical="top" wrapText="1"/>
    </xf>
    <xf numFmtId="165" fontId="30" fillId="14" borderId="1" xfId="1" applyFont="1" applyFill="1" applyBorder="1" applyAlignment="1">
      <alignment horizontal="center" vertical="top" wrapText="1"/>
    </xf>
    <xf numFmtId="165" fontId="4" fillId="14" borderId="1" xfId="1" applyFont="1" applyFill="1" applyBorder="1" applyAlignment="1">
      <alignment horizontal="center" vertical="top" wrapText="1"/>
    </xf>
    <xf numFmtId="165" fontId="29" fillId="15" borderId="1" xfId="1" applyFont="1" applyFill="1" applyBorder="1" applyAlignment="1">
      <alignment horizontal="right" vertical="top"/>
    </xf>
    <xf numFmtId="44" fontId="4" fillId="16" borderId="4" xfId="0" applyNumberFormat="1" applyFont="1" applyFill="1" applyBorder="1" applyAlignment="1" applyProtection="1">
      <alignment horizontal="center" vertical="top" wrapText="1"/>
      <protection locked="0"/>
    </xf>
    <xf numFmtId="0" fontId="28" fillId="18" borderId="7" xfId="2" applyFont="1" applyFill="1" applyBorder="1" applyAlignment="1" applyProtection="1">
      <alignment horizontal="left" vertical="top" wrapText="1"/>
    </xf>
    <xf numFmtId="49" fontId="29" fillId="15" borderId="1" xfId="3" applyFont="1" applyFill="1" applyBorder="1" applyAlignment="1" applyProtection="1">
      <alignment horizontal="left" vertical="top" wrapText="1"/>
      <protection locked="0"/>
    </xf>
    <xf numFmtId="49" fontId="29" fillId="7" borderId="1" xfId="3" applyFont="1" applyFill="1" applyBorder="1" applyAlignment="1" applyProtection="1">
      <alignment horizontal="left" vertical="top" wrapText="1"/>
      <protection locked="0"/>
    </xf>
    <xf numFmtId="49" fontId="29" fillId="17" borderId="1" xfId="3" applyFont="1" applyFill="1" applyBorder="1" applyAlignment="1" applyProtection="1">
      <alignment horizontal="left" vertical="top" wrapText="1"/>
      <protection locked="0"/>
    </xf>
    <xf numFmtId="49" fontId="29" fillId="19" borderId="1" xfId="3" applyFont="1" applyFill="1" applyBorder="1" applyAlignment="1" applyProtection="1">
      <alignment horizontal="left" vertical="top" wrapText="1"/>
      <protection locked="0"/>
    </xf>
    <xf numFmtId="165" fontId="29" fillId="15" borderId="1" xfId="1" applyFont="1" applyFill="1" applyBorder="1" applyAlignment="1" applyProtection="1">
      <alignment horizontal="left" vertical="top" wrapText="1"/>
      <protection locked="0"/>
    </xf>
    <xf numFmtId="165" fontId="29" fillId="7" borderId="1" xfId="1" applyFont="1" applyFill="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165" fontId="29" fillId="15" borderId="5" xfId="1" applyFont="1" applyFill="1" applyBorder="1" applyAlignment="1" applyProtection="1">
      <alignment horizontal="right" vertical="top" wrapText="1"/>
      <protection locked="0"/>
    </xf>
    <xf numFmtId="165" fontId="29" fillId="14" borderId="1" xfId="1" applyFont="1" applyFill="1" applyBorder="1" applyAlignment="1">
      <alignment vertical="top"/>
    </xf>
    <xf numFmtId="0" fontId="28" fillId="0" borderId="0" xfId="0" applyFont="1" applyFill="1" applyAlignment="1">
      <alignment horizontal="center" vertical="top" wrapText="1"/>
    </xf>
    <xf numFmtId="0" fontId="29" fillId="0" borderId="0" xfId="0" applyFont="1" applyFill="1" applyAlignment="1">
      <alignment vertical="top"/>
    </xf>
    <xf numFmtId="0" fontId="29" fillId="0" borderId="0" xfId="0" applyFont="1" applyAlignment="1">
      <alignment horizontal="justify" vertical="top"/>
    </xf>
    <xf numFmtId="0" fontId="29" fillId="0" borderId="1" xfId="0" applyFont="1" applyBorder="1" applyAlignment="1">
      <alignment horizontal="justify" vertical="top"/>
    </xf>
    <xf numFmtId="165" fontId="30" fillId="4" borderId="1" xfId="1" applyFont="1" applyFill="1" applyBorder="1" applyAlignment="1">
      <alignment horizontal="center" vertical="top" wrapText="1"/>
    </xf>
    <xf numFmtId="0" fontId="29" fillId="20" borderId="1" xfId="0" applyFont="1" applyFill="1" applyBorder="1" applyAlignment="1" applyProtection="1">
      <alignment horizontal="left" vertical="top" wrapText="1"/>
      <protection locked="0"/>
    </xf>
    <xf numFmtId="165" fontId="29" fillId="20" borderId="1" xfId="1" applyFont="1" applyFill="1" applyBorder="1" applyAlignment="1" applyProtection="1">
      <alignment horizontal="left" vertical="top" wrapText="1"/>
      <protection locked="0"/>
    </xf>
    <xf numFmtId="166" fontId="29" fillId="20" borderId="1" xfId="5" applyFont="1" applyFill="1" applyBorder="1" applyAlignment="1" applyProtection="1">
      <alignment horizontal="left" vertical="top" wrapText="1"/>
      <protection locked="0"/>
    </xf>
    <xf numFmtId="49" fontId="29" fillId="20" borderId="1" xfId="3" applyFont="1" applyFill="1" applyBorder="1" applyAlignment="1" applyProtection="1">
      <alignment horizontal="left" vertical="top" wrapText="1"/>
      <protection locked="0"/>
    </xf>
    <xf numFmtId="49" fontId="29" fillId="20" borderId="1" xfId="3" applyFont="1" applyFill="1" applyBorder="1" applyAlignment="1" applyProtection="1">
      <alignment horizontal="justify" vertical="top" wrapText="1"/>
      <protection locked="0"/>
    </xf>
    <xf numFmtId="165" fontId="29" fillId="20" borderId="1" xfId="1" applyFont="1" applyFill="1" applyBorder="1" applyAlignment="1" applyProtection="1">
      <alignment horizontal="justify" vertical="top" wrapText="1"/>
      <protection locked="0"/>
    </xf>
    <xf numFmtId="165" fontId="32" fillId="4" borderId="1" xfId="1" applyFont="1" applyFill="1" applyBorder="1" applyAlignment="1">
      <alignment horizontal="justify" vertical="top" wrapText="1"/>
    </xf>
    <xf numFmtId="0" fontId="29" fillId="0" borderId="0" xfId="0" applyFont="1" applyAlignment="1">
      <alignment horizontal="justify" vertical="top" wrapText="1"/>
    </xf>
    <xf numFmtId="0" fontId="29" fillId="0" borderId="1" xfId="0" applyFont="1" applyBorder="1" applyAlignment="1">
      <alignment horizontal="justify" vertical="top" wrapText="1"/>
    </xf>
    <xf numFmtId="165" fontId="29" fillId="0" borderId="0" xfId="0" applyNumberFormat="1" applyFont="1" applyAlignment="1">
      <alignment horizontal="justify" vertical="top" wrapText="1"/>
    </xf>
    <xf numFmtId="0" fontId="29" fillId="4" borderId="0" xfId="0" applyFont="1" applyFill="1" applyAlignment="1">
      <alignment horizontal="justify" vertical="top" wrapText="1"/>
    </xf>
    <xf numFmtId="0" fontId="29" fillId="15" borderId="0" xfId="0" applyFont="1" applyFill="1" applyAlignment="1">
      <alignment horizontal="justify" vertical="top" wrapText="1"/>
    </xf>
    <xf numFmtId="0" fontId="29" fillId="14" borderId="0" xfId="0" applyFont="1" applyFill="1" applyAlignment="1">
      <alignment horizontal="justify" vertical="top" wrapText="1"/>
    </xf>
    <xf numFmtId="166" fontId="29" fillId="0" borderId="0" xfId="5" applyFont="1" applyAlignment="1">
      <alignment vertical="top"/>
    </xf>
    <xf numFmtId="0" fontId="0" fillId="6" borderId="0" xfId="0" applyFill="1"/>
    <xf numFmtId="166" fontId="0" fillId="6" borderId="0" xfId="5" applyFont="1" applyFill="1"/>
    <xf numFmtId="49" fontId="35" fillId="0" borderId="1" xfId="3" applyFont="1" applyFill="1" applyBorder="1" applyAlignment="1" applyProtection="1">
      <alignment horizontal="justify" vertical="top" wrapText="1"/>
      <protection locked="0"/>
    </xf>
    <xf numFmtId="165" fontId="35" fillId="0" borderId="3" xfId="1" applyFont="1" applyFill="1" applyBorder="1" applyAlignment="1" applyProtection="1">
      <alignment vertical="top"/>
      <protection locked="0"/>
    </xf>
    <xf numFmtId="165" fontId="35" fillId="0" borderId="1" xfId="1" applyFont="1" applyFill="1" applyBorder="1" applyAlignment="1" applyProtection="1">
      <alignment vertical="top"/>
      <protection locked="0"/>
    </xf>
    <xf numFmtId="0" fontId="35" fillId="0" borderId="0" xfId="0" applyFont="1" applyAlignment="1">
      <alignment vertical="top"/>
    </xf>
    <xf numFmtId="0" fontId="35" fillId="18" borderId="1" xfId="0" applyFont="1" applyFill="1" applyBorder="1" applyAlignment="1" applyProtection="1">
      <alignment horizontal="justify" vertical="top" wrapText="1"/>
      <protection locked="0"/>
    </xf>
    <xf numFmtId="0" fontId="35" fillId="18" borderId="1" xfId="0" applyFont="1" applyFill="1" applyBorder="1" applyAlignment="1">
      <alignment horizontal="justify" vertical="top" wrapText="1"/>
    </xf>
    <xf numFmtId="49" fontId="38" fillId="24" borderId="1" xfId="3" applyFont="1" applyFill="1" applyBorder="1" applyAlignment="1" applyProtection="1">
      <alignment horizontal="justify" vertical="top" wrapText="1"/>
      <protection locked="0"/>
    </xf>
    <xf numFmtId="49" fontId="35" fillId="16" borderId="1" xfId="3" applyFont="1" applyFill="1" applyBorder="1" applyAlignment="1" applyProtection="1">
      <alignment horizontal="justify" vertical="top" wrapText="1"/>
      <protection locked="0"/>
    </xf>
    <xf numFmtId="165" fontId="0" fillId="0" borderId="0" xfId="1" applyFont="1"/>
    <xf numFmtId="0" fontId="35" fillId="0" borderId="1" xfId="0" applyFont="1" applyFill="1" applyBorder="1" applyAlignment="1" applyProtection="1">
      <alignment horizontal="justify" vertical="top" wrapText="1"/>
      <protection locked="0"/>
    </xf>
    <xf numFmtId="0" fontId="35" fillId="16" borderId="1" xfId="0" applyFont="1" applyFill="1" applyBorder="1" applyAlignment="1">
      <alignment horizontal="justify" vertical="top" wrapText="1"/>
    </xf>
    <xf numFmtId="49" fontId="35" fillId="0" borderId="1" xfId="3" applyFont="1" applyFill="1" applyBorder="1" applyAlignment="1" applyProtection="1">
      <alignment horizontal="left" vertical="top"/>
      <protection locked="0"/>
    </xf>
    <xf numFmtId="49" fontId="35" fillId="18" borderId="1" xfId="3" applyFont="1" applyFill="1" applyBorder="1" applyAlignment="1" applyProtection="1">
      <alignment horizontal="justify" vertical="top" wrapText="1"/>
      <protection locked="0"/>
    </xf>
    <xf numFmtId="49" fontId="35" fillId="23" borderId="1" xfId="3" applyFont="1" applyFill="1" applyBorder="1" applyAlignment="1" applyProtection="1">
      <alignment horizontal="justify" vertical="top" wrapText="1"/>
      <protection locked="0"/>
    </xf>
    <xf numFmtId="0" fontId="35" fillId="16" borderId="1" xfId="0" applyFont="1" applyFill="1" applyBorder="1" applyAlignment="1" applyProtection="1">
      <alignment horizontal="justify" vertical="top" wrapText="1"/>
      <protection locked="0"/>
    </xf>
    <xf numFmtId="0" fontId="22" fillId="0" borderId="1" xfId="0" applyFont="1" applyBorder="1" applyAlignment="1">
      <alignment vertical="top"/>
    </xf>
    <xf numFmtId="168" fontId="35" fillId="0" borderId="1" xfId="1" applyNumberFormat="1" applyFont="1" applyFill="1" applyBorder="1" applyAlignment="1">
      <alignment horizontal="center" vertical="top"/>
    </xf>
    <xf numFmtId="168" fontId="35" fillId="0" borderId="1" xfId="1" applyNumberFormat="1" applyFont="1" applyFill="1" applyBorder="1" applyAlignment="1">
      <alignment horizontal="right" vertical="top"/>
    </xf>
    <xf numFmtId="9" fontId="36" fillId="0" borderId="1" xfId="8" applyFont="1" applyFill="1" applyBorder="1" applyAlignment="1">
      <alignment horizontal="center" vertical="top"/>
    </xf>
    <xf numFmtId="0" fontId="35" fillId="0" borderId="3" xfId="0" applyFont="1" applyBorder="1" applyAlignment="1">
      <alignment vertical="top"/>
    </xf>
    <xf numFmtId="9" fontId="37" fillId="22" borderId="1" xfId="0" applyNumberFormat="1" applyFont="1" applyFill="1" applyBorder="1" applyAlignment="1">
      <alignment vertical="top"/>
    </xf>
    <xf numFmtId="9" fontId="37" fillId="21" borderId="1" xfId="0" applyNumberFormat="1" applyFont="1" applyFill="1" applyBorder="1" applyAlignment="1">
      <alignment vertical="top"/>
    </xf>
    <xf numFmtId="168" fontId="40" fillId="0" borderId="1" xfId="1" applyNumberFormat="1" applyFont="1" applyFill="1" applyBorder="1" applyAlignment="1">
      <alignment horizontal="center" vertical="top"/>
    </xf>
    <xf numFmtId="168" fontId="35" fillId="0" borderId="11" xfId="1" applyNumberFormat="1" applyFont="1" applyFill="1" applyBorder="1" applyAlignment="1">
      <alignment horizontal="center" vertical="top"/>
    </xf>
    <xf numFmtId="168" fontId="35" fillId="0" borderId="11" xfId="1" applyNumberFormat="1" applyFont="1" applyFill="1" applyBorder="1" applyAlignment="1">
      <alignment horizontal="right" vertical="top"/>
    </xf>
    <xf numFmtId="49" fontId="35" fillId="0" borderId="1" xfId="3" applyFont="1" applyFill="1" applyBorder="1" applyAlignment="1" applyProtection="1">
      <alignment vertical="top"/>
      <protection locked="0"/>
    </xf>
    <xf numFmtId="44" fontId="35" fillId="26" borderId="1" xfId="0" applyNumberFormat="1" applyFont="1" applyFill="1" applyBorder="1" applyAlignment="1" applyProtection="1">
      <alignment vertical="top"/>
      <protection locked="0"/>
    </xf>
    <xf numFmtId="44" fontId="35" fillId="26" borderId="6" xfId="0" applyNumberFormat="1" applyFont="1" applyFill="1" applyBorder="1" applyAlignment="1" applyProtection="1">
      <alignment vertical="top"/>
      <protection locked="0"/>
    </xf>
    <xf numFmtId="165" fontId="35" fillId="0" borderId="1" xfId="1" applyFont="1" applyBorder="1" applyAlignment="1">
      <alignment vertical="top"/>
    </xf>
    <xf numFmtId="49" fontId="44" fillId="18" borderId="1" xfId="3" applyFont="1" applyFill="1" applyBorder="1" applyAlignment="1" applyProtection="1">
      <alignment horizontal="justify" vertical="top" wrapText="1"/>
      <protection locked="0"/>
    </xf>
    <xf numFmtId="0" fontId="44" fillId="18" borderId="1" xfId="0" applyFont="1" applyFill="1" applyBorder="1" applyAlignment="1">
      <alignment horizontal="justify" vertical="top" wrapText="1"/>
    </xf>
    <xf numFmtId="49" fontId="44" fillId="0" borderId="1" xfId="3" applyFont="1" applyFill="1" applyBorder="1" applyAlignment="1" applyProtection="1">
      <alignment horizontal="justify" vertical="top" wrapText="1"/>
      <protection locked="0"/>
    </xf>
    <xf numFmtId="44" fontId="44" fillId="26" borderId="6" xfId="0" applyNumberFormat="1" applyFont="1" applyFill="1" applyBorder="1" applyAlignment="1" applyProtection="1">
      <alignment vertical="top"/>
      <protection locked="0"/>
    </xf>
    <xf numFmtId="168" fontId="44" fillId="0" borderId="1" xfId="1" applyNumberFormat="1" applyFont="1" applyFill="1" applyBorder="1" applyAlignment="1">
      <alignment horizontal="center" vertical="top"/>
    </xf>
    <xf numFmtId="168" fontId="44" fillId="0" borderId="1" xfId="1" applyNumberFormat="1" applyFont="1" applyFill="1" applyBorder="1" applyAlignment="1">
      <alignment horizontal="right" vertical="top"/>
    </xf>
    <xf numFmtId="9" fontId="44" fillId="0" borderId="1" xfId="8" applyFont="1" applyFill="1" applyBorder="1" applyAlignment="1">
      <alignment horizontal="center" vertical="top"/>
    </xf>
    <xf numFmtId="165" fontId="44" fillId="0" borderId="1" xfId="1" applyFont="1" applyFill="1" applyBorder="1" applyAlignment="1" applyProtection="1">
      <alignment vertical="top"/>
      <protection locked="0"/>
    </xf>
    <xf numFmtId="0" fontId="43" fillId="18" borderId="1" xfId="0" applyFont="1" applyFill="1" applyBorder="1" applyAlignment="1" applyProtection="1">
      <alignment horizontal="justify" vertical="top" wrapText="1"/>
      <protection locked="0"/>
    </xf>
    <xf numFmtId="0" fontId="43" fillId="18" borderId="1" xfId="0" applyFont="1" applyFill="1" applyBorder="1" applyAlignment="1">
      <alignment horizontal="justify" vertical="top" wrapText="1"/>
    </xf>
    <xf numFmtId="0" fontId="43" fillId="18" borderId="1" xfId="0" applyFont="1" applyFill="1" applyBorder="1" applyAlignment="1" applyProtection="1">
      <alignment horizontal="right" vertical="top" wrapText="1"/>
      <protection locked="0"/>
    </xf>
    <xf numFmtId="0" fontId="46" fillId="24" borderId="1" xfId="0" applyFont="1" applyFill="1" applyBorder="1" applyAlignment="1" applyProtection="1">
      <alignment horizontal="justify" vertical="top" wrapText="1"/>
      <protection locked="0"/>
    </xf>
    <xf numFmtId="0" fontId="46" fillId="24" borderId="1" xfId="0" applyFont="1" applyFill="1" applyBorder="1" applyAlignment="1">
      <alignment horizontal="justify" vertical="top" wrapText="1"/>
    </xf>
    <xf numFmtId="0" fontId="46" fillId="24" borderId="1" xfId="0" applyFont="1" applyFill="1" applyBorder="1" applyAlignment="1">
      <alignment horizontal="right" vertical="top"/>
    </xf>
    <xf numFmtId="0" fontId="45" fillId="16" borderId="1" xfId="0" applyFont="1" applyFill="1" applyBorder="1" applyAlignment="1" applyProtection="1">
      <alignment horizontal="justify" vertical="top" wrapText="1"/>
      <protection locked="0"/>
    </xf>
    <xf numFmtId="0" fontId="45" fillId="16" borderId="1" xfId="0" applyFont="1" applyFill="1" applyBorder="1" applyAlignment="1">
      <alignment horizontal="justify" vertical="top" wrapText="1"/>
    </xf>
    <xf numFmtId="0" fontId="45" fillId="16" borderId="1" xfId="0" applyFont="1" applyFill="1" applyBorder="1" applyAlignment="1" applyProtection="1">
      <alignment horizontal="right" vertical="top" wrapText="1"/>
      <protection locked="0"/>
    </xf>
    <xf numFmtId="0" fontId="43" fillId="0" borderId="1" xfId="0" applyFont="1" applyBorder="1" applyAlignment="1" applyProtection="1">
      <alignment horizontal="right" vertical="top" wrapText="1"/>
      <protection locked="0"/>
    </xf>
    <xf numFmtId="166" fontId="44" fillId="26" borderId="1" xfId="5" applyFont="1" applyFill="1" applyBorder="1" applyAlignment="1" applyProtection="1">
      <alignment vertical="top"/>
      <protection locked="0"/>
    </xf>
    <xf numFmtId="168" fontId="44" fillId="0" borderId="11" xfId="1" applyNumberFormat="1" applyFont="1" applyFill="1" applyBorder="1" applyAlignment="1">
      <alignment horizontal="center" vertical="top"/>
    </xf>
    <xf numFmtId="168" fontId="44" fillId="0" borderId="11" xfId="1" applyNumberFormat="1" applyFont="1" applyFill="1" applyBorder="1" applyAlignment="1">
      <alignment horizontal="right" vertical="top"/>
    </xf>
    <xf numFmtId="0" fontId="43" fillId="0" borderId="1" xfId="2" applyFont="1" applyFill="1" applyBorder="1" applyAlignment="1" applyProtection="1">
      <alignment horizontal="center" vertical="top" wrapText="1"/>
    </xf>
    <xf numFmtId="0" fontId="22" fillId="0" borderId="1" xfId="0" applyFont="1" applyBorder="1" applyAlignment="1">
      <alignment horizontal="left" vertical="top" wrapText="1"/>
    </xf>
    <xf numFmtId="0" fontId="43" fillId="23" borderId="2" xfId="0" applyFont="1" applyFill="1" applyBorder="1" applyAlignment="1" applyProtection="1">
      <alignment horizontal="justify" vertical="top" wrapText="1"/>
      <protection locked="0"/>
    </xf>
    <xf numFmtId="0" fontId="43" fillId="23" borderId="2" xfId="0" applyFont="1" applyFill="1" applyBorder="1" applyAlignment="1">
      <alignment horizontal="justify" vertical="top" wrapText="1"/>
    </xf>
    <xf numFmtId="0" fontId="43" fillId="23" borderId="2" xfId="0" applyFont="1" applyFill="1" applyBorder="1" applyAlignment="1" applyProtection="1">
      <alignment horizontal="right" vertical="top" wrapText="1"/>
      <protection locked="0"/>
    </xf>
    <xf numFmtId="166" fontId="45" fillId="25" borderId="1" xfId="5" applyFont="1" applyFill="1" applyBorder="1" applyAlignment="1">
      <alignment vertical="top"/>
    </xf>
    <xf numFmtId="0" fontId="35" fillId="18" borderId="13" xfId="0" applyFont="1" applyFill="1" applyBorder="1" applyAlignment="1">
      <alignment horizontal="justify" vertical="top" wrapText="1"/>
    </xf>
    <xf numFmtId="166" fontId="35" fillId="26" borderId="6" xfId="5" applyFont="1" applyFill="1" applyBorder="1" applyAlignment="1" applyProtection="1">
      <alignment vertical="top"/>
      <protection locked="0"/>
    </xf>
    <xf numFmtId="44" fontId="35" fillId="26" borderId="11" xfId="0" applyNumberFormat="1" applyFont="1" applyFill="1" applyBorder="1" applyAlignment="1" applyProtection="1">
      <alignment vertical="top"/>
      <protection locked="0"/>
    </xf>
    <xf numFmtId="0" fontId="43" fillId="0" borderId="4" xfId="0" applyFont="1" applyBorder="1" applyAlignment="1" applyProtection="1">
      <alignment horizontal="center" vertical="top" wrapText="1"/>
      <protection locked="0"/>
    </xf>
    <xf numFmtId="0" fontId="43" fillId="0" borderId="3" xfId="0" applyFont="1" applyBorder="1" applyAlignment="1" applyProtection="1">
      <alignment horizontal="center" vertical="top" wrapText="1"/>
      <protection locked="0"/>
    </xf>
    <xf numFmtId="165" fontId="35" fillId="0" borderId="1" xfId="1" applyFont="1" applyFill="1" applyBorder="1" applyAlignment="1" applyProtection="1">
      <alignment horizontal="left" vertical="top"/>
      <protection locked="0"/>
    </xf>
    <xf numFmtId="165" fontId="35" fillId="0" borderId="1" xfId="1" applyFont="1" applyFill="1" applyBorder="1" applyAlignment="1" applyProtection="1">
      <alignment horizontal="left" vertical="top" wrapText="1"/>
      <protection locked="0"/>
    </xf>
    <xf numFmtId="165" fontId="44" fillId="0" borderId="1" xfId="1" applyFont="1" applyFill="1" applyBorder="1" applyAlignment="1" applyProtection="1">
      <alignment horizontal="left" vertical="top" wrapText="1"/>
      <protection locked="0"/>
    </xf>
    <xf numFmtId="165" fontId="35" fillId="0" borderId="2" xfId="1" applyFont="1" applyFill="1" applyBorder="1" applyAlignment="1" applyProtection="1">
      <alignment horizontal="left" vertical="top" wrapText="1"/>
      <protection locked="0"/>
    </xf>
    <xf numFmtId="165" fontId="35" fillId="0" borderId="12" xfId="1" applyFont="1" applyFill="1" applyBorder="1" applyAlignment="1" applyProtection="1">
      <alignment horizontal="left" vertical="top" wrapText="1"/>
      <protection locked="0"/>
    </xf>
    <xf numFmtId="165" fontId="44" fillId="0" borderId="1" xfId="1" applyFont="1" applyFill="1" applyBorder="1" applyAlignment="1" applyProtection="1">
      <alignment horizontal="left" vertical="top"/>
      <protection locked="0"/>
    </xf>
    <xf numFmtId="165" fontId="35" fillId="0" borderId="1" xfId="1" applyFont="1" applyBorder="1" applyAlignment="1">
      <alignment horizontal="left" vertical="top"/>
    </xf>
    <xf numFmtId="165" fontId="0" fillId="0" borderId="0" xfId="1" applyFont="1" applyAlignment="1">
      <alignment horizontal="left"/>
    </xf>
    <xf numFmtId="165" fontId="35" fillId="0" borderId="1" xfId="1" applyFont="1" applyFill="1" applyBorder="1" applyAlignment="1" applyProtection="1">
      <alignment horizontal="justify" vertical="top" wrapText="1"/>
      <protection locked="0"/>
    </xf>
    <xf numFmtId="165" fontId="25" fillId="0" borderId="1" xfId="1" applyFont="1" applyBorder="1" applyAlignment="1">
      <alignment horizontal="left" vertical="center" wrapText="1"/>
    </xf>
    <xf numFmtId="0" fontId="42" fillId="0" borderId="1" xfId="0" applyFont="1" applyFill="1" applyBorder="1" applyAlignment="1">
      <alignment horizontal="justify" vertical="top" wrapText="1"/>
    </xf>
    <xf numFmtId="49" fontId="35" fillId="0" borderId="1" xfId="3" applyFont="1" applyFill="1" applyBorder="1" applyAlignment="1" applyProtection="1">
      <alignment horizontal="justify" vertical="justify"/>
      <protection locked="0"/>
    </xf>
    <xf numFmtId="0" fontId="35" fillId="0" borderId="1" xfId="0" applyFont="1" applyFill="1" applyBorder="1" applyAlignment="1">
      <alignment horizontal="justify" vertical="top" wrapText="1"/>
    </xf>
    <xf numFmtId="0" fontId="41" fillId="0" borderId="1" xfId="0" applyFont="1" applyFill="1" applyBorder="1" applyAlignment="1">
      <alignment horizontal="justify" vertical="top" wrapText="1"/>
    </xf>
    <xf numFmtId="165" fontId="35" fillId="0" borderId="2" xfId="1" applyFont="1" applyFill="1" applyBorder="1" applyAlignment="1" applyProtection="1">
      <alignment horizontal="justify" vertical="top" wrapText="1"/>
      <protection locked="0"/>
    </xf>
    <xf numFmtId="166" fontId="44" fillId="26" borderId="6" xfId="5" applyFont="1" applyFill="1" applyBorder="1" applyAlignment="1" applyProtection="1">
      <alignment vertical="top"/>
      <protection locked="0"/>
    </xf>
    <xf numFmtId="49" fontId="35" fillId="18" borderId="11" xfId="3" applyFont="1" applyFill="1" applyBorder="1" applyAlignment="1" applyProtection="1">
      <alignment horizontal="justify" vertical="top" wrapText="1"/>
      <protection locked="0"/>
    </xf>
    <xf numFmtId="0" fontId="35" fillId="18" borderId="11" xfId="0" applyFont="1" applyFill="1" applyBorder="1" applyAlignment="1">
      <alignment horizontal="justify" vertical="top" wrapText="1"/>
    </xf>
    <xf numFmtId="0" fontId="35" fillId="18" borderId="0" xfId="0" applyFont="1" applyFill="1" applyBorder="1" applyAlignment="1">
      <alignment horizontal="justify" vertical="top" wrapText="1"/>
    </xf>
    <xf numFmtId="49" fontId="35" fillId="0" borderId="11" xfId="3" applyFont="1" applyFill="1" applyBorder="1" applyAlignment="1" applyProtection="1">
      <alignment horizontal="left" vertical="top"/>
      <protection locked="0"/>
    </xf>
    <xf numFmtId="165" fontId="35" fillId="0" borderId="2" xfId="1" applyFont="1" applyFill="1" applyBorder="1" applyAlignment="1" applyProtection="1">
      <alignment horizontal="left" vertical="top"/>
      <protection locked="0"/>
    </xf>
    <xf numFmtId="168" fontId="35" fillId="26" borderId="1" xfId="1" applyNumberFormat="1" applyFont="1" applyFill="1" applyBorder="1" applyAlignment="1">
      <alignment horizontal="center" vertical="top"/>
    </xf>
    <xf numFmtId="169" fontId="36" fillId="0" borderId="1" xfId="8" applyNumberFormat="1" applyFont="1" applyFill="1" applyBorder="1" applyAlignment="1">
      <alignment horizontal="center" vertical="top"/>
    </xf>
    <xf numFmtId="9" fontId="39" fillId="27" borderId="1" xfId="0" applyNumberFormat="1" applyFont="1" applyFill="1" applyBorder="1" applyAlignment="1">
      <alignment vertical="top"/>
    </xf>
    <xf numFmtId="0" fontId="0" fillId="0" borderId="0" xfId="0" applyAlignment="1">
      <alignment horizontal="justify" vertical="justify"/>
    </xf>
    <xf numFmtId="0" fontId="44" fillId="18" borderId="1" xfId="0" applyFont="1" applyFill="1" applyBorder="1" applyAlignment="1" applyProtection="1">
      <alignment horizontal="justify" vertical="top" wrapText="1"/>
      <protection locked="0"/>
    </xf>
    <xf numFmtId="49" fontId="35" fillId="16" borderId="11" xfId="3" applyFont="1" applyFill="1" applyBorder="1" applyAlignment="1" applyProtection="1">
      <alignment horizontal="justify" vertical="top" wrapText="1"/>
      <protection locked="0"/>
    </xf>
    <xf numFmtId="0" fontId="42" fillId="0" borderId="11" xfId="0" applyFont="1" applyFill="1" applyBorder="1" applyAlignment="1">
      <alignment horizontal="justify" vertical="top" wrapText="1"/>
    </xf>
    <xf numFmtId="165" fontId="44" fillId="0" borderId="11" xfId="1" applyFont="1" applyFill="1" applyBorder="1" applyAlignment="1" applyProtection="1">
      <alignment horizontal="left" vertical="top"/>
      <protection locked="0"/>
    </xf>
    <xf numFmtId="165" fontId="44" fillId="0" borderId="11" xfId="1" applyFont="1" applyFill="1" applyBorder="1" applyAlignment="1" applyProtection="1">
      <alignment vertical="top"/>
      <protection locked="0"/>
    </xf>
    <xf numFmtId="166" fontId="44" fillId="26" borderId="14" xfId="5" applyFont="1" applyFill="1" applyBorder="1" applyAlignment="1" applyProtection="1">
      <alignment vertical="top"/>
      <protection locked="0"/>
    </xf>
    <xf numFmtId="49" fontId="35" fillId="18" borderId="2" xfId="3" applyFont="1" applyFill="1" applyBorder="1" applyAlignment="1" applyProtection="1">
      <alignment horizontal="justify" vertical="top" wrapText="1"/>
      <protection locked="0"/>
    </xf>
    <xf numFmtId="0" fontId="35" fillId="18" borderId="2" xfId="0" applyFont="1" applyFill="1" applyBorder="1" applyAlignment="1">
      <alignment horizontal="justify" vertical="top" wrapText="1"/>
    </xf>
    <xf numFmtId="49" fontId="35" fillId="0" borderId="2" xfId="3" applyFont="1" applyFill="1" applyBorder="1" applyAlignment="1" applyProtection="1">
      <alignment horizontal="left" vertical="top"/>
      <protection locked="0"/>
    </xf>
    <xf numFmtId="168" fontId="35" fillId="0" borderId="2" xfId="1" applyNumberFormat="1" applyFont="1" applyFill="1" applyBorder="1" applyAlignment="1">
      <alignment horizontal="center" vertical="top"/>
    </xf>
    <xf numFmtId="168" fontId="35" fillId="0" borderId="2" xfId="1" applyNumberFormat="1" applyFont="1" applyFill="1" applyBorder="1" applyAlignment="1">
      <alignment horizontal="right" vertical="top"/>
    </xf>
    <xf numFmtId="0" fontId="0" fillId="0" borderId="1" xfId="0" applyBorder="1" applyAlignment="1">
      <alignment horizontal="justify" vertical="justify"/>
    </xf>
    <xf numFmtId="44" fontId="49" fillId="26" borderId="1" xfId="0" applyNumberFormat="1" applyFont="1" applyFill="1" applyBorder="1" applyAlignment="1" applyProtection="1">
      <alignment vertical="top"/>
      <protection locked="0"/>
    </xf>
    <xf numFmtId="44" fontId="49" fillId="26" borderId="6" xfId="0" applyNumberFormat="1" applyFont="1" applyFill="1" applyBorder="1" applyAlignment="1" applyProtection="1">
      <alignment vertical="top"/>
      <protection locked="0"/>
    </xf>
    <xf numFmtId="168" fontId="49" fillId="0" borderId="1" xfId="1" applyNumberFormat="1" applyFont="1" applyFill="1" applyBorder="1" applyAlignment="1">
      <alignment horizontal="center" vertical="top"/>
    </xf>
    <xf numFmtId="0" fontId="43" fillId="0" borderId="2" xfId="0" applyFont="1" applyBorder="1" applyAlignment="1">
      <alignment horizontal="center" vertical="top" wrapText="1"/>
    </xf>
    <xf numFmtId="0" fontId="43" fillId="0" borderId="2" xfId="2" applyFont="1" applyFill="1" applyBorder="1" applyAlignment="1" applyProtection="1">
      <alignment horizontal="center" vertical="top" wrapText="1"/>
    </xf>
    <xf numFmtId="49" fontId="43" fillId="0" borderId="2" xfId="3" applyFont="1" applyFill="1" applyBorder="1" applyAlignment="1" applyProtection="1">
      <alignment horizontal="center" vertical="top" wrapText="1"/>
      <protection locked="0"/>
    </xf>
    <xf numFmtId="165" fontId="43" fillId="0" borderId="2" xfId="1" applyFont="1" applyFill="1" applyBorder="1" applyAlignment="1" applyProtection="1">
      <alignment horizontal="left" vertical="top" wrapText="1"/>
      <protection locked="0"/>
    </xf>
    <xf numFmtId="165" fontId="43" fillId="0" borderId="2" xfId="1" applyFont="1" applyFill="1" applyBorder="1" applyAlignment="1" applyProtection="1">
      <alignment horizontal="center" vertical="top" wrapText="1"/>
      <protection locked="0"/>
    </xf>
    <xf numFmtId="166" fontId="48" fillId="26" borderId="6" xfId="5" applyFont="1" applyFill="1" applyBorder="1" applyAlignment="1" applyProtection="1">
      <alignment horizontal="center" vertical="top" wrapText="1"/>
      <protection locked="0"/>
    </xf>
    <xf numFmtId="166" fontId="48" fillId="27" borderId="2" xfId="5" applyFont="1" applyFill="1" applyBorder="1" applyAlignment="1">
      <alignment horizontal="center" vertical="top" wrapText="1"/>
    </xf>
    <xf numFmtId="168" fontId="48" fillId="28" borderId="2" xfId="5" applyNumberFormat="1" applyFont="1" applyFill="1" applyBorder="1" applyAlignment="1">
      <alignment horizontal="center" vertical="top" wrapText="1"/>
    </xf>
    <xf numFmtId="9" fontId="43" fillId="0" borderId="2" xfId="8" applyFont="1" applyFill="1" applyBorder="1" applyAlignment="1">
      <alignment horizontal="center" vertical="top" wrapText="1"/>
    </xf>
    <xf numFmtId="0" fontId="0" fillId="0" borderId="2" xfId="0" applyBorder="1" applyAlignment="1">
      <alignment horizontal="justify" vertical="justify"/>
    </xf>
    <xf numFmtId="168" fontId="49" fillId="0" borderId="1" xfId="1" applyNumberFormat="1" applyFont="1" applyFill="1" applyBorder="1" applyAlignment="1">
      <alignment horizontal="right" vertical="top"/>
    </xf>
    <xf numFmtId="0" fontId="43" fillId="0" borderId="3" xfId="0" applyFont="1" applyBorder="1" applyAlignment="1">
      <alignment horizontal="center" vertical="top" wrapText="1"/>
    </xf>
    <xf numFmtId="0" fontId="43" fillId="0" borderId="1" xfId="0" applyFont="1" applyBorder="1" applyAlignment="1">
      <alignment horizontal="center" vertical="top" wrapText="1"/>
    </xf>
    <xf numFmtId="0" fontId="43" fillId="0" borderId="1" xfId="0" applyFont="1" applyBorder="1" applyAlignment="1">
      <alignment horizontal="center" vertical="top"/>
    </xf>
    <xf numFmtId="0" fontId="47" fillId="0" borderId="1" xfId="0" applyFont="1" applyBorder="1" applyAlignment="1">
      <alignment horizontal="center"/>
    </xf>
    <xf numFmtId="0" fontId="0" fillId="0" borderId="1" xfId="0" applyBorder="1" applyAlignment="1">
      <alignment horizontal="center"/>
    </xf>
    <xf numFmtId="165" fontId="10" fillId="0" borderId="1" xfId="1" applyFont="1" applyFill="1" applyBorder="1" applyAlignment="1" applyProtection="1">
      <alignment horizontal="center" vertical="top" wrapText="1"/>
      <protection locked="0"/>
    </xf>
    <xf numFmtId="165" fontId="10" fillId="0" borderId="4" xfId="1" applyFont="1" applyFill="1" applyBorder="1" applyAlignment="1" applyProtection="1">
      <alignment horizontal="center" vertical="top" wrapText="1"/>
      <protection locked="0"/>
    </xf>
    <xf numFmtId="165" fontId="10" fillId="0" borderId="3" xfId="1" applyFont="1" applyFill="1" applyBorder="1" applyAlignment="1" applyProtection="1">
      <alignment horizontal="center" vertical="top" wrapText="1"/>
      <protection locked="0"/>
    </xf>
  </cellXfs>
  <cellStyles count="9">
    <cellStyle name="BodyStyle" xfId="3" xr:uid="{00000000-0005-0000-0000-000000000000}"/>
    <cellStyle name="Currency" xfId="4" xr:uid="{00000000-0005-0000-0000-000001000000}"/>
    <cellStyle name="HeaderStyle" xfId="2" xr:uid="{00000000-0005-0000-0000-000002000000}"/>
    <cellStyle name="Hipervínculo" xfId="6" builtinId="8"/>
    <cellStyle name="MainTitle" xfId="7" xr:uid="{00000000-0005-0000-0000-000004000000}"/>
    <cellStyle name="Millares" xfId="5" builtinId="3"/>
    <cellStyle name="Moneda" xfId="1" builtinId="4"/>
    <cellStyle name="Normal" xfId="0" builtinId="0"/>
    <cellStyle name="Porcentaje" xfId="8" builtinId="5"/>
  </cellStyles>
  <dxfs count="0"/>
  <tableStyles count="0" defaultTableStyle="TableStyleMedium2" defaultPivotStyle="PivotStyleLight16"/>
  <colors>
    <mruColors>
      <color rgb="FF33CC33"/>
      <color rgb="FF99FF99"/>
      <color rgb="FFF1DC41"/>
      <color rgb="FF9CD45E"/>
      <color rgb="FF74AC7F"/>
      <color rgb="FFCC00FF"/>
      <color rgb="FFFFCC99"/>
      <color rgb="FFFD58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MACEN/7.ALMACEN%202024/PAA/PAA%20PARA%202024%20ULTIMA%20VERSION%20OCT%2026%2010%20%20AM(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ESPECIALISTAS"/>
      <sheetName val="PAA POR AREAS"/>
      <sheetName val="PAA 2024"/>
      <sheetName val="Hoja4"/>
    </sheetNames>
    <sheetDataSet>
      <sheetData sheetId="0" refreshError="1">
        <row r="78">
          <cell r="Q78">
            <v>12340730000</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Violeta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ecop.gov.co/CO1BusinessLine/Categories/CategoryTreeView/Index?categTypeCode=UNSPSC&amp;categSelectionRule=1&amp;extraCallBackArgument=UNSPSC&amp;hasMultiSelection=True&amp;isModal=true&amp;asPopupView=true&amp;CallBackUrl=/CO1BusinessLine/App/AddAcquisitionSupport/SelectCategory?mkey=df3de907_6f72_4647_b891_c9912be64479" TargetMode="External"/><Relationship Id="rId1" Type="http://schemas.openxmlformats.org/officeDocument/2006/relationships/hyperlink" Target="javascript:void(0);"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javascript:void(0);"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11672-DF88-4805-9C84-DB18E694FB3A}">
  <dimension ref="A1:K195"/>
  <sheetViews>
    <sheetView tabSelected="1" topLeftCell="A127" zoomScale="66" zoomScaleNormal="66" workbookViewId="0">
      <selection activeCell="N130" sqref="N130"/>
    </sheetView>
  </sheetViews>
  <sheetFormatPr baseColWidth="10" defaultRowHeight="32.25" customHeight="1" x14ac:dyDescent="0.25"/>
  <cols>
    <col min="1" max="1" width="18" customWidth="1"/>
    <col min="2" max="2" width="26.140625" customWidth="1"/>
    <col min="3" max="3" width="19.5703125" customWidth="1"/>
    <col min="4" max="4" width="30.42578125" customWidth="1"/>
    <col min="5" max="5" width="20.42578125" style="314" customWidth="1"/>
    <col min="6" max="6" width="25" style="254" customWidth="1"/>
    <col min="7" max="7" width="23.28515625" customWidth="1"/>
    <col min="8" max="8" width="22.85546875" customWidth="1"/>
    <col min="9" max="9" width="21.85546875" customWidth="1"/>
    <col min="10" max="10" width="19.42578125" customWidth="1"/>
    <col min="11" max="11" width="19.85546875" style="331" customWidth="1"/>
  </cols>
  <sheetData>
    <row r="1" spans="1:11" ht="45.75" customHeight="1" x14ac:dyDescent="0.4">
      <c r="B1" s="361" t="s">
        <v>629</v>
      </c>
      <c r="C1" s="361"/>
      <c r="D1" s="361"/>
      <c r="E1" s="361"/>
      <c r="F1" s="361"/>
      <c r="G1" s="361"/>
      <c r="H1" s="361"/>
      <c r="I1" s="361"/>
      <c r="J1" s="361"/>
      <c r="K1" s="361"/>
    </row>
    <row r="2" spans="1:11" ht="67.5" customHeight="1" x14ac:dyDescent="0.25">
      <c r="A2" s="296" t="s">
        <v>567</v>
      </c>
      <c r="B2" s="347" t="s">
        <v>554</v>
      </c>
      <c r="C2" s="348" t="s">
        <v>0</v>
      </c>
      <c r="D2" s="349" t="s">
        <v>1</v>
      </c>
      <c r="E2" s="350" t="s">
        <v>2</v>
      </c>
      <c r="F2" s="351" t="s">
        <v>369</v>
      </c>
      <c r="G2" s="352" t="s">
        <v>415</v>
      </c>
      <c r="H2" s="353" t="s">
        <v>416</v>
      </c>
      <c r="I2" s="354" t="s">
        <v>498</v>
      </c>
      <c r="J2" s="355" t="s">
        <v>494</v>
      </c>
      <c r="K2" s="356" t="s">
        <v>567</v>
      </c>
    </row>
    <row r="3" spans="1:11" ht="32.25" customHeight="1" x14ac:dyDescent="0.25">
      <c r="A3" s="252" t="s">
        <v>442</v>
      </c>
      <c r="B3" s="252" t="s">
        <v>234</v>
      </c>
      <c r="C3" s="252" t="s">
        <v>101</v>
      </c>
      <c r="D3" s="246" t="s">
        <v>78</v>
      </c>
      <c r="E3" s="308">
        <v>15000000</v>
      </c>
      <c r="F3" s="308">
        <v>15000000</v>
      </c>
      <c r="G3" s="272">
        <v>15000000</v>
      </c>
      <c r="H3" s="262">
        <v>0</v>
      </c>
      <c r="I3" s="263">
        <v>15000000</v>
      </c>
      <c r="J3" s="264">
        <f t="shared" ref="J3:J44" si="0">+H3*100%/G3</f>
        <v>0</v>
      </c>
      <c r="K3" s="68" t="s">
        <v>621</v>
      </c>
    </row>
    <row r="4" spans="1:11" ht="32.25" customHeight="1" x14ac:dyDescent="0.25">
      <c r="A4" s="259" t="s">
        <v>442</v>
      </c>
      <c r="B4" s="259" t="s">
        <v>257</v>
      </c>
      <c r="C4" s="259" t="s">
        <v>610</v>
      </c>
      <c r="D4" s="246" t="s">
        <v>536</v>
      </c>
      <c r="E4" s="308">
        <v>400000000</v>
      </c>
      <c r="F4" s="308">
        <v>400000000</v>
      </c>
      <c r="G4" s="272">
        <v>400277620</v>
      </c>
      <c r="H4" s="262">
        <v>400277620</v>
      </c>
      <c r="I4" s="263">
        <f>+G4-H4</f>
        <v>0</v>
      </c>
      <c r="J4" s="264">
        <f t="shared" si="0"/>
        <v>1</v>
      </c>
      <c r="K4" s="159" t="s">
        <v>580</v>
      </c>
    </row>
    <row r="5" spans="1:11" ht="32.25" customHeight="1" x14ac:dyDescent="0.25">
      <c r="A5" s="259" t="s">
        <v>442</v>
      </c>
      <c r="B5" s="259" t="s">
        <v>562</v>
      </c>
      <c r="C5" s="259" t="s">
        <v>590</v>
      </c>
      <c r="D5" s="246" t="s">
        <v>573</v>
      </c>
      <c r="E5" s="307" t="s">
        <v>572</v>
      </c>
      <c r="F5" s="315">
        <v>0</v>
      </c>
      <c r="G5" s="272">
        <v>220707000</v>
      </c>
      <c r="H5" s="262">
        <v>0</v>
      </c>
      <c r="I5" s="263">
        <v>220707000</v>
      </c>
      <c r="J5" s="264">
        <f t="shared" si="0"/>
        <v>0</v>
      </c>
      <c r="K5" s="68" t="s">
        <v>621</v>
      </c>
    </row>
    <row r="6" spans="1:11" ht="32.25" customHeight="1" x14ac:dyDescent="0.25">
      <c r="A6" s="259" t="s">
        <v>442</v>
      </c>
      <c r="B6" s="259" t="s">
        <v>562</v>
      </c>
      <c r="C6" s="259" t="s">
        <v>616</v>
      </c>
      <c r="D6" s="246" t="s">
        <v>343</v>
      </c>
      <c r="E6" s="308">
        <v>0</v>
      </c>
      <c r="F6" s="315">
        <v>0</v>
      </c>
      <c r="G6" s="272">
        <v>25574120</v>
      </c>
      <c r="H6" s="262">
        <v>25574120</v>
      </c>
      <c r="I6" s="263">
        <f>+G6-H6</f>
        <v>0</v>
      </c>
      <c r="J6" s="264">
        <f t="shared" si="0"/>
        <v>1</v>
      </c>
      <c r="K6" s="159" t="s">
        <v>580</v>
      </c>
    </row>
    <row r="7" spans="1:11" ht="32.25" customHeight="1" x14ac:dyDescent="0.25">
      <c r="A7" s="259" t="s">
        <v>442</v>
      </c>
      <c r="B7" s="259" t="s">
        <v>565</v>
      </c>
      <c r="C7" s="259"/>
      <c r="D7" s="246" t="s">
        <v>281</v>
      </c>
      <c r="E7" s="308">
        <v>15000000</v>
      </c>
      <c r="F7" s="308">
        <v>15000000</v>
      </c>
      <c r="G7" s="272">
        <v>15000000</v>
      </c>
      <c r="H7" s="262">
        <v>0</v>
      </c>
      <c r="I7" s="263">
        <v>15000000</v>
      </c>
      <c r="J7" s="264">
        <f t="shared" si="0"/>
        <v>0</v>
      </c>
      <c r="K7" s="68" t="s">
        <v>621</v>
      </c>
    </row>
    <row r="8" spans="1:11" ht="32.25" customHeight="1" x14ac:dyDescent="0.25">
      <c r="A8" s="259" t="s">
        <v>442</v>
      </c>
      <c r="B8" s="259" t="s">
        <v>397</v>
      </c>
      <c r="C8" s="259" t="s">
        <v>402</v>
      </c>
      <c r="D8" s="246" t="s">
        <v>499</v>
      </c>
      <c r="E8" s="308">
        <v>50000000</v>
      </c>
      <c r="F8" s="308">
        <v>50000000</v>
      </c>
      <c r="G8" s="272">
        <v>50000000</v>
      </c>
      <c r="H8" s="262">
        <v>0</v>
      </c>
      <c r="I8" s="263">
        <v>50000000</v>
      </c>
      <c r="J8" s="264">
        <f t="shared" si="0"/>
        <v>0</v>
      </c>
      <c r="K8" s="68" t="s">
        <v>621</v>
      </c>
    </row>
    <row r="9" spans="1:11" ht="32.25" customHeight="1" x14ac:dyDescent="0.25">
      <c r="A9" s="259" t="s">
        <v>442</v>
      </c>
      <c r="B9" s="259" t="s">
        <v>564</v>
      </c>
      <c r="C9" s="259"/>
      <c r="D9" s="246" t="s">
        <v>569</v>
      </c>
      <c r="E9" s="307" t="s">
        <v>572</v>
      </c>
      <c r="F9" s="315">
        <v>0</v>
      </c>
      <c r="G9" s="272">
        <v>15000000</v>
      </c>
      <c r="H9" s="262">
        <v>14051157</v>
      </c>
      <c r="I9" s="263">
        <v>948843</v>
      </c>
      <c r="J9" s="264">
        <f t="shared" si="0"/>
        <v>0.93674380000000002</v>
      </c>
      <c r="K9" s="68" t="s">
        <v>622</v>
      </c>
    </row>
    <row r="10" spans="1:11" ht="32.25" customHeight="1" x14ac:dyDescent="0.25">
      <c r="A10" s="259" t="s">
        <v>442</v>
      </c>
      <c r="B10" s="259" t="s">
        <v>257</v>
      </c>
      <c r="C10" s="259" t="s">
        <v>38</v>
      </c>
      <c r="D10" s="246" t="s">
        <v>539</v>
      </c>
      <c r="E10" s="308">
        <v>50000000</v>
      </c>
      <c r="F10" s="308">
        <v>50000000</v>
      </c>
      <c r="G10" s="272">
        <v>50000000</v>
      </c>
      <c r="H10" s="262">
        <v>0</v>
      </c>
      <c r="I10" s="263">
        <v>50000000</v>
      </c>
      <c r="J10" s="264">
        <f t="shared" si="0"/>
        <v>0</v>
      </c>
      <c r="K10" s="68" t="s">
        <v>621</v>
      </c>
    </row>
    <row r="11" spans="1:11" ht="32.25" customHeight="1" x14ac:dyDescent="0.25">
      <c r="A11" s="252" t="s">
        <v>442</v>
      </c>
      <c r="B11" s="252" t="s">
        <v>109</v>
      </c>
      <c r="C11" s="252"/>
      <c r="D11" s="246" t="s">
        <v>548</v>
      </c>
      <c r="E11" s="308">
        <v>0</v>
      </c>
      <c r="F11" s="315">
        <v>0</v>
      </c>
      <c r="G11" s="272">
        <v>79722380</v>
      </c>
      <c r="H11" s="262">
        <v>0</v>
      </c>
      <c r="I11" s="263">
        <v>79722380</v>
      </c>
      <c r="J11" s="264">
        <f t="shared" si="0"/>
        <v>0</v>
      </c>
      <c r="K11" s="68" t="s">
        <v>621</v>
      </c>
    </row>
    <row r="12" spans="1:11" ht="32.25" customHeight="1" x14ac:dyDescent="0.25">
      <c r="A12" s="252" t="s">
        <v>442</v>
      </c>
      <c r="B12" s="252" t="s">
        <v>234</v>
      </c>
      <c r="C12" s="252"/>
      <c r="D12" s="246" t="s">
        <v>535</v>
      </c>
      <c r="E12" s="308">
        <v>55000000</v>
      </c>
      <c r="F12" s="308">
        <v>55000000</v>
      </c>
      <c r="G12" s="272">
        <v>55000000</v>
      </c>
      <c r="H12" s="262">
        <v>0</v>
      </c>
      <c r="I12" s="263">
        <v>55000000</v>
      </c>
      <c r="J12" s="264">
        <f t="shared" si="0"/>
        <v>0</v>
      </c>
      <c r="K12" s="68" t="s">
        <v>621</v>
      </c>
    </row>
    <row r="13" spans="1:11" ht="32.25" customHeight="1" x14ac:dyDescent="0.25">
      <c r="A13" s="259" t="s">
        <v>442</v>
      </c>
      <c r="B13" s="259" t="s">
        <v>257</v>
      </c>
      <c r="C13" s="259" t="s">
        <v>403</v>
      </c>
      <c r="D13" s="246" t="s">
        <v>495</v>
      </c>
      <c r="E13" s="308">
        <v>0</v>
      </c>
      <c r="F13" s="315">
        <v>0</v>
      </c>
      <c r="G13" s="272">
        <v>70000000</v>
      </c>
      <c r="H13" s="262">
        <v>0</v>
      </c>
      <c r="I13" s="263">
        <v>70000000</v>
      </c>
      <c r="J13" s="264">
        <f t="shared" si="0"/>
        <v>0</v>
      </c>
      <c r="K13" s="68" t="s">
        <v>621</v>
      </c>
    </row>
    <row r="14" spans="1:11" ht="32.25" customHeight="1" x14ac:dyDescent="0.25">
      <c r="A14" s="252" t="s">
        <v>442</v>
      </c>
      <c r="B14" s="252" t="s">
        <v>559</v>
      </c>
      <c r="C14" s="252" t="s">
        <v>400</v>
      </c>
      <c r="D14" s="246" t="s">
        <v>9</v>
      </c>
      <c r="E14" s="308">
        <v>0</v>
      </c>
      <c r="F14" s="315">
        <v>0</v>
      </c>
      <c r="G14" s="272">
        <v>0</v>
      </c>
      <c r="H14" s="262">
        <v>0</v>
      </c>
      <c r="I14" s="263">
        <v>0</v>
      </c>
      <c r="J14" s="264" t="e">
        <f t="shared" si="0"/>
        <v>#DIV/0!</v>
      </c>
      <c r="K14" s="68"/>
    </row>
    <row r="15" spans="1:11" ht="32.25" customHeight="1" x14ac:dyDescent="0.25">
      <c r="A15" s="259" t="s">
        <v>442</v>
      </c>
      <c r="B15" s="259" t="s">
        <v>257</v>
      </c>
      <c r="C15" s="259">
        <v>84131501</v>
      </c>
      <c r="D15" s="246" t="s">
        <v>41</v>
      </c>
      <c r="E15" s="308">
        <v>466527400</v>
      </c>
      <c r="F15" s="308">
        <v>466527400</v>
      </c>
      <c r="G15" s="272">
        <v>466527400</v>
      </c>
      <c r="H15" s="262">
        <v>443608445</v>
      </c>
      <c r="I15" s="263">
        <v>22918955</v>
      </c>
      <c r="J15" s="264">
        <f t="shared" si="0"/>
        <v>0.95087329275836752</v>
      </c>
      <c r="K15" s="68" t="s">
        <v>622</v>
      </c>
    </row>
    <row r="16" spans="1:11" ht="32.25" customHeight="1" x14ac:dyDescent="0.25">
      <c r="A16" s="259" t="s">
        <v>442</v>
      </c>
      <c r="B16" s="259" t="s">
        <v>257</v>
      </c>
      <c r="C16" s="259" t="s">
        <v>613</v>
      </c>
      <c r="D16" s="246" t="s">
        <v>550</v>
      </c>
      <c r="E16" s="308">
        <v>0</v>
      </c>
      <c r="F16" s="315">
        <v>0</v>
      </c>
      <c r="G16" s="272">
        <v>300000000</v>
      </c>
      <c r="H16" s="262">
        <v>0</v>
      </c>
      <c r="I16" s="263">
        <v>300000000</v>
      </c>
      <c r="J16" s="264">
        <f t="shared" si="0"/>
        <v>0</v>
      </c>
      <c r="K16" s="68" t="s">
        <v>621</v>
      </c>
    </row>
    <row r="17" spans="1:11" ht="32.25" customHeight="1" x14ac:dyDescent="0.25">
      <c r="A17" s="259" t="s">
        <v>442</v>
      </c>
      <c r="B17" s="259" t="s">
        <v>257</v>
      </c>
      <c r="C17" s="259" t="s">
        <v>99</v>
      </c>
      <c r="D17" s="246" t="s">
        <v>84</v>
      </c>
      <c r="E17" s="308">
        <v>0</v>
      </c>
      <c r="F17" s="315">
        <v>0</v>
      </c>
      <c r="G17" s="272">
        <v>90000000</v>
      </c>
      <c r="H17" s="262">
        <v>88670400</v>
      </c>
      <c r="I17" s="263">
        <f>+G17-H17</f>
        <v>1329600</v>
      </c>
      <c r="J17" s="264">
        <f t="shared" si="0"/>
        <v>0.98522666666666669</v>
      </c>
      <c r="K17" s="159" t="s">
        <v>580</v>
      </c>
    </row>
    <row r="18" spans="1:11" ht="32.25" customHeight="1" x14ac:dyDescent="0.25">
      <c r="A18" s="259" t="s">
        <v>442</v>
      </c>
      <c r="B18" s="259" t="s">
        <v>565</v>
      </c>
      <c r="C18" s="259"/>
      <c r="D18" s="246" t="s">
        <v>282</v>
      </c>
      <c r="E18" s="308">
        <v>0</v>
      </c>
      <c r="F18" s="315">
        <v>0</v>
      </c>
      <c r="G18" s="272">
        <v>0</v>
      </c>
      <c r="H18" s="262">
        <v>0</v>
      </c>
      <c r="I18" s="263">
        <v>0</v>
      </c>
      <c r="J18" s="264" t="e">
        <f t="shared" si="0"/>
        <v>#DIV/0!</v>
      </c>
      <c r="K18" s="68"/>
    </row>
    <row r="19" spans="1:11" ht="32.25" customHeight="1" x14ac:dyDescent="0.25">
      <c r="A19" s="252" t="s">
        <v>442</v>
      </c>
      <c r="B19" s="252" t="s">
        <v>109</v>
      </c>
      <c r="C19" s="252"/>
      <c r="D19" s="246" t="s">
        <v>546</v>
      </c>
      <c r="E19" s="308">
        <v>0</v>
      </c>
      <c r="F19" s="315">
        <v>0</v>
      </c>
      <c r="G19" s="272">
        <v>0</v>
      </c>
      <c r="H19" s="262">
        <v>0</v>
      </c>
      <c r="I19" s="263">
        <v>0</v>
      </c>
      <c r="J19" s="264" t="e">
        <f t="shared" si="0"/>
        <v>#DIV/0!</v>
      </c>
      <c r="K19" s="68"/>
    </row>
    <row r="20" spans="1:11" ht="32.25" customHeight="1" x14ac:dyDescent="0.25">
      <c r="A20" s="259" t="s">
        <v>442</v>
      </c>
      <c r="B20" s="259" t="s">
        <v>257</v>
      </c>
      <c r="C20" s="259" t="s">
        <v>396</v>
      </c>
      <c r="D20" s="246" t="s">
        <v>447</v>
      </c>
      <c r="E20" s="308">
        <v>600670000</v>
      </c>
      <c r="F20" s="308">
        <v>600670000</v>
      </c>
      <c r="G20" s="272">
        <v>600670000</v>
      </c>
      <c r="H20" s="262">
        <v>600670000</v>
      </c>
      <c r="I20" s="263">
        <f t="shared" ref="I20:I23" si="1">+G20-H20</f>
        <v>0</v>
      </c>
      <c r="J20" s="264">
        <f t="shared" si="0"/>
        <v>1</v>
      </c>
      <c r="K20" s="159" t="s">
        <v>580</v>
      </c>
    </row>
    <row r="21" spans="1:11" ht="32.25" customHeight="1" x14ac:dyDescent="0.25">
      <c r="A21" s="259" t="s">
        <v>442</v>
      </c>
      <c r="B21" s="259" t="s">
        <v>561</v>
      </c>
      <c r="C21" s="259" t="s">
        <v>10</v>
      </c>
      <c r="D21" s="246" t="s">
        <v>11</v>
      </c>
      <c r="E21" s="308">
        <v>21162000</v>
      </c>
      <c r="F21" s="308">
        <v>21162000</v>
      </c>
      <c r="G21" s="272">
        <v>21162000</v>
      </c>
      <c r="H21" s="262">
        <v>21000000</v>
      </c>
      <c r="I21" s="263">
        <f t="shared" si="1"/>
        <v>162000</v>
      </c>
      <c r="J21" s="264">
        <f t="shared" si="0"/>
        <v>0.99234476892543233</v>
      </c>
      <c r="K21" s="159" t="s">
        <v>580</v>
      </c>
    </row>
    <row r="22" spans="1:11" ht="32.25" customHeight="1" x14ac:dyDescent="0.25">
      <c r="A22" s="259" t="s">
        <v>442</v>
      </c>
      <c r="B22" s="259" t="s">
        <v>257</v>
      </c>
      <c r="C22" s="259"/>
      <c r="D22" s="246" t="s">
        <v>292</v>
      </c>
      <c r="E22" s="308">
        <v>120000000</v>
      </c>
      <c r="F22" s="308">
        <v>120000000</v>
      </c>
      <c r="G22" s="272">
        <v>120000000</v>
      </c>
      <c r="H22" s="262">
        <v>120000000</v>
      </c>
      <c r="I22" s="263">
        <f t="shared" si="1"/>
        <v>0</v>
      </c>
      <c r="J22" s="264">
        <f t="shared" si="0"/>
        <v>1</v>
      </c>
      <c r="K22" s="159" t="s">
        <v>580</v>
      </c>
    </row>
    <row r="23" spans="1:11" ht="32.25" customHeight="1" x14ac:dyDescent="0.25">
      <c r="A23" s="252" t="s">
        <v>442</v>
      </c>
      <c r="B23" s="252" t="s">
        <v>109</v>
      </c>
      <c r="C23" s="252" t="s">
        <v>7</v>
      </c>
      <c r="D23" s="246" t="s">
        <v>65</v>
      </c>
      <c r="E23" s="308">
        <v>47614500</v>
      </c>
      <c r="F23" s="308">
        <v>47614500</v>
      </c>
      <c r="G23" s="272">
        <v>47614500</v>
      </c>
      <c r="H23" s="262">
        <v>47614500</v>
      </c>
      <c r="I23" s="263">
        <f t="shared" si="1"/>
        <v>0</v>
      </c>
      <c r="J23" s="264">
        <f t="shared" si="0"/>
        <v>1</v>
      </c>
      <c r="K23" s="159" t="s">
        <v>580</v>
      </c>
    </row>
    <row r="24" spans="1:11" ht="32.25" customHeight="1" x14ac:dyDescent="0.25">
      <c r="A24" s="259" t="s">
        <v>442</v>
      </c>
      <c r="B24" s="259" t="s">
        <v>257</v>
      </c>
      <c r="C24" s="259" t="s">
        <v>42</v>
      </c>
      <c r="D24" s="246" t="s">
        <v>43</v>
      </c>
      <c r="E24" s="308">
        <v>30000000</v>
      </c>
      <c r="F24" s="308">
        <v>30000000</v>
      </c>
      <c r="G24" s="272">
        <v>75000000</v>
      </c>
      <c r="H24" s="262">
        <v>0</v>
      </c>
      <c r="I24" s="263">
        <v>75000000</v>
      </c>
      <c r="J24" s="264">
        <f t="shared" si="0"/>
        <v>0</v>
      </c>
      <c r="K24" s="68" t="s">
        <v>621</v>
      </c>
    </row>
    <row r="25" spans="1:11" ht="32.25" customHeight="1" x14ac:dyDescent="0.25">
      <c r="A25" s="259" t="s">
        <v>442</v>
      </c>
      <c r="B25" s="259" t="s">
        <v>257</v>
      </c>
      <c r="C25" s="259" t="s">
        <v>395</v>
      </c>
      <c r="D25" s="246" t="s">
        <v>26</v>
      </c>
      <c r="E25" s="308">
        <v>211646203</v>
      </c>
      <c r="F25" s="308">
        <v>211646203</v>
      </c>
      <c r="G25" s="272">
        <v>411646203</v>
      </c>
      <c r="H25" s="262">
        <v>200000000</v>
      </c>
      <c r="I25" s="263">
        <v>211646203</v>
      </c>
      <c r="J25" s="264">
        <f t="shared" si="0"/>
        <v>0.4858541109876337</v>
      </c>
      <c r="K25" s="68" t="s">
        <v>622</v>
      </c>
    </row>
    <row r="26" spans="1:11" ht="32.25" customHeight="1" x14ac:dyDescent="0.25">
      <c r="A26" s="259" t="s">
        <v>442</v>
      </c>
      <c r="B26" s="259" t="s">
        <v>561</v>
      </c>
      <c r="C26" s="259" t="s">
        <v>18</v>
      </c>
      <c r="D26" s="246" t="s">
        <v>534</v>
      </c>
      <c r="E26" s="308">
        <v>400000000</v>
      </c>
      <c r="F26" s="308">
        <v>400000000</v>
      </c>
      <c r="G26" s="344">
        <v>400000000</v>
      </c>
      <c r="H26" s="346">
        <v>400000000</v>
      </c>
      <c r="I26" s="357">
        <f>+G26-H26</f>
        <v>0</v>
      </c>
      <c r="J26" s="264">
        <f t="shared" si="0"/>
        <v>1</v>
      </c>
      <c r="K26" s="159" t="s">
        <v>580</v>
      </c>
    </row>
    <row r="27" spans="1:11" ht="32.25" customHeight="1" x14ac:dyDescent="0.25">
      <c r="A27" s="259" t="s">
        <v>442</v>
      </c>
      <c r="B27" s="259" t="s">
        <v>257</v>
      </c>
      <c r="C27" s="259" t="s">
        <v>16</v>
      </c>
      <c r="D27" s="246" t="s">
        <v>17</v>
      </c>
      <c r="E27" s="308">
        <v>85000000</v>
      </c>
      <c r="F27" s="308">
        <v>85000000</v>
      </c>
      <c r="G27" s="272">
        <v>85000000</v>
      </c>
      <c r="H27" s="262">
        <v>60000000</v>
      </c>
      <c r="I27" s="263">
        <v>25000000</v>
      </c>
      <c r="J27" s="264">
        <f t="shared" si="0"/>
        <v>0.70588235294117652</v>
      </c>
      <c r="K27" s="68" t="s">
        <v>622</v>
      </c>
    </row>
    <row r="28" spans="1:11" ht="32.25" customHeight="1" x14ac:dyDescent="0.25">
      <c r="A28" s="259" t="s">
        <v>442</v>
      </c>
      <c r="B28" s="259" t="s">
        <v>561</v>
      </c>
      <c r="C28" s="259" t="s">
        <v>53</v>
      </c>
      <c r="D28" s="246" t="s">
        <v>54</v>
      </c>
      <c r="E28" s="308">
        <v>47614500</v>
      </c>
      <c r="F28" s="308">
        <v>47614500</v>
      </c>
      <c r="G28" s="272">
        <v>47614500</v>
      </c>
      <c r="H28" s="262">
        <v>30000000</v>
      </c>
      <c r="I28" s="263">
        <v>17614500</v>
      </c>
      <c r="J28" s="264">
        <f t="shared" si="0"/>
        <v>0.63006017074630627</v>
      </c>
      <c r="K28" s="68" t="s">
        <v>622</v>
      </c>
    </row>
    <row r="29" spans="1:11" ht="32.25" customHeight="1" x14ac:dyDescent="0.25">
      <c r="A29" s="252" t="s">
        <v>442</v>
      </c>
      <c r="B29" s="252" t="s">
        <v>109</v>
      </c>
      <c r="C29" s="252"/>
      <c r="D29" s="246" t="s">
        <v>537</v>
      </c>
      <c r="E29" s="308">
        <v>375803260</v>
      </c>
      <c r="F29" s="308">
        <v>375803260</v>
      </c>
      <c r="G29" s="344">
        <v>375803260</v>
      </c>
      <c r="H29" s="346">
        <v>375803260</v>
      </c>
      <c r="I29" s="357">
        <f t="shared" ref="I29:I30" si="2">+G29-H29</f>
        <v>0</v>
      </c>
      <c r="J29" s="264">
        <f t="shared" si="0"/>
        <v>1</v>
      </c>
      <c r="K29" s="159" t="s">
        <v>580</v>
      </c>
    </row>
    <row r="30" spans="1:11" ht="32.25" customHeight="1" x14ac:dyDescent="0.25">
      <c r="A30" s="252" t="s">
        <v>442</v>
      </c>
      <c r="B30" s="252" t="s">
        <v>233</v>
      </c>
      <c r="C30" s="252" t="s">
        <v>5</v>
      </c>
      <c r="D30" s="246" t="s">
        <v>6</v>
      </c>
      <c r="E30" s="308">
        <v>211620000</v>
      </c>
      <c r="F30" s="308">
        <v>211620000</v>
      </c>
      <c r="G30" s="273">
        <v>211620000</v>
      </c>
      <c r="H30" s="262">
        <v>211620000</v>
      </c>
      <c r="I30" s="263">
        <f t="shared" si="2"/>
        <v>0</v>
      </c>
      <c r="J30" s="264">
        <f t="shared" si="0"/>
        <v>1</v>
      </c>
      <c r="K30" s="159" t="s">
        <v>580</v>
      </c>
    </row>
    <row r="31" spans="1:11" ht="32.25" customHeight="1" x14ac:dyDescent="0.25">
      <c r="A31" s="252" t="s">
        <v>442</v>
      </c>
      <c r="B31" s="252" t="s">
        <v>233</v>
      </c>
      <c r="C31" s="252" t="s">
        <v>7</v>
      </c>
      <c r="D31" s="246" t="s">
        <v>74</v>
      </c>
      <c r="E31" s="308">
        <v>750000000</v>
      </c>
      <c r="F31" s="308">
        <v>750000000</v>
      </c>
      <c r="G31" s="273">
        <v>1250000000</v>
      </c>
      <c r="H31" s="262">
        <v>1125000000</v>
      </c>
      <c r="I31" s="263">
        <v>125000000</v>
      </c>
      <c r="J31" s="264">
        <f t="shared" si="0"/>
        <v>0.9</v>
      </c>
      <c r="K31" s="68" t="s">
        <v>622</v>
      </c>
    </row>
    <row r="32" spans="1:11" ht="32.25" customHeight="1" x14ac:dyDescent="0.25">
      <c r="A32" s="252" t="s">
        <v>442</v>
      </c>
      <c r="B32" s="252" t="s">
        <v>558</v>
      </c>
      <c r="C32" s="252" t="s">
        <v>3</v>
      </c>
      <c r="D32" s="246" t="s">
        <v>4</v>
      </c>
      <c r="E32" s="308">
        <v>450000000</v>
      </c>
      <c r="F32" s="308">
        <v>450000000</v>
      </c>
      <c r="G32" s="273">
        <v>750000000</v>
      </c>
      <c r="H32" s="262">
        <v>550000000</v>
      </c>
      <c r="I32" s="263">
        <v>200000000</v>
      </c>
      <c r="J32" s="264">
        <f t="shared" si="0"/>
        <v>0.73333333333333328</v>
      </c>
      <c r="K32" s="68" t="s">
        <v>622</v>
      </c>
    </row>
    <row r="33" spans="1:11" ht="32.25" customHeight="1" x14ac:dyDescent="0.25">
      <c r="A33" s="252" t="s">
        <v>442</v>
      </c>
      <c r="B33" s="252" t="s">
        <v>109</v>
      </c>
      <c r="C33" s="252" t="s">
        <v>399</v>
      </c>
      <c r="D33" s="246" t="s">
        <v>72</v>
      </c>
      <c r="E33" s="308">
        <v>7000000000</v>
      </c>
      <c r="F33" s="308">
        <v>7000000000</v>
      </c>
      <c r="G33" s="273">
        <v>7000000000</v>
      </c>
      <c r="H33" s="262">
        <v>6169539000</v>
      </c>
      <c r="I33" s="263">
        <v>830461000</v>
      </c>
      <c r="J33" s="264">
        <f t="shared" si="0"/>
        <v>0.88136271428571433</v>
      </c>
      <c r="K33" s="68" t="s">
        <v>622</v>
      </c>
    </row>
    <row r="34" spans="1:11" ht="32.25" customHeight="1" x14ac:dyDescent="0.25">
      <c r="A34" s="259" t="s">
        <v>442</v>
      </c>
      <c r="B34" s="259" t="s">
        <v>564</v>
      </c>
      <c r="C34" s="259" t="s">
        <v>395</v>
      </c>
      <c r="D34" s="319" t="s">
        <v>553</v>
      </c>
      <c r="E34" s="307" t="s">
        <v>572</v>
      </c>
      <c r="F34" s="315">
        <v>0</v>
      </c>
      <c r="G34" s="273">
        <v>180000000</v>
      </c>
      <c r="H34" s="262">
        <v>180000000</v>
      </c>
      <c r="I34" s="263">
        <f>+G34-H34</f>
        <v>0</v>
      </c>
      <c r="J34" s="264">
        <f t="shared" si="0"/>
        <v>1</v>
      </c>
      <c r="K34" s="159" t="s">
        <v>580</v>
      </c>
    </row>
    <row r="35" spans="1:11" ht="32.25" customHeight="1" x14ac:dyDescent="0.25">
      <c r="A35" s="259" t="s">
        <v>442</v>
      </c>
      <c r="B35" s="259" t="s">
        <v>561</v>
      </c>
      <c r="C35" s="259" t="s">
        <v>398</v>
      </c>
      <c r="D35" s="246" t="s">
        <v>15</v>
      </c>
      <c r="E35" s="308">
        <v>243310095</v>
      </c>
      <c r="F35" s="308">
        <v>243310095</v>
      </c>
      <c r="G35" s="273">
        <v>243310095</v>
      </c>
      <c r="H35" s="262">
        <v>0</v>
      </c>
      <c r="I35" s="263">
        <v>243310095</v>
      </c>
      <c r="J35" s="264">
        <f t="shared" si="0"/>
        <v>0</v>
      </c>
      <c r="K35" s="68" t="s">
        <v>621</v>
      </c>
    </row>
    <row r="36" spans="1:11" ht="32.25" customHeight="1" x14ac:dyDescent="0.25">
      <c r="A36" s="259" t="s">
        <v>442</v>
      </c>
      <c r="B36" s="259" t="s">
        <v>257</v>
      </c>
      <c r="C36" s="259" t="s">
        <v>12</v>
      </c>
      <c r="D36" s="246" t="s">
        <v>13</v>
      </c>
      <c r="E36" s="308">
        <v>60000000</v>
      </c>
      <c r="F36" s="308">
        <v>60000000</v>
      </c>
      <c r="G36" s="273">
        <v>60000000</v>
      </c>
      <c r="H36" s="262">
        <v>50000000</v>
      </c>
      <c r="I36" s="263">
        <v>10000000</v>
      </c>
      <c r="J36" s="264">
        <f t="shared" si="0"/>
        <v>0.83333333333333337</v>
      </c>
      <c r="K36" s="68" t="s">
        <v>622</v>
      </c>
    </row>
    <row r="37" spans="1:11" ht="32.25" customHeight="1" x14ac:dyDescent="0.25">
      <c r="A37" s="259" t="s">
        <v>442</v>
      </c>
      <c r="B37" s="259" t="s">
        <v>257</v>
      </c>
      <c r="C37" s="259" t="s">
        <v>615</v>
      </c>
      <c r="D37" s="317" t="s">
        <v>609</v>
      </c>
      <c r="E37" s="312" t="s">
        <v>572</v>
      </c>
      <c r="F37" s="282"/>
      <c r="G37" s="322">
        <v>1681217</v>
      </c>
      <c r="H37" s="279">
        <v>1605636</v>
      </c>
      <c r="I37" s="280">
        <v>75581</v>
      </c>
      <c r="J37" s="281">
        <f t="shared" si="0"/>
        <v>0.95504387595414508</v>
      </c>
      <c r="K37" s="68" t="s">
        <v>622</v>
      </c>
    </row>
    <row r="38" spans="1:11" ht="32.25" customHeight="1" x14ac:dyDescent="0.25">
      <c r="A38" s="253" t="s">
        <v>442</v>
      </c>
      <c r="B38" s="253" t="s">
        <v>109</v>
      </c>
      <c r="C38" s="253" t="s">
        <v>614</v>
      </c>
      <c r="D38" s="277" t="s">
        <v>612</v>
      </c>
      <c r="E38" s="312" t="str">
        <f>+E37</f>
        <v>nueva</v>
      </c>
      <c r="F38" s="316"/>
      <c r="G38" s="322">
        <v>9769800</v>
      </c>
      <c r="H38" s="279">
        <v>0</v>
      </c>
      <c r="I38" s="263">
        <f>+G38-H38</f>
        <v>9769800</v>
      </c>
      <c r="J38" s="281">
        <f t="shared" si="0"/>
        <v>0</v>
      </c>
      <c r="K38" s="159" t="s">
        <v>621</v>
      </c>
    </row>
    <row r="39" spans="1:11" ht="32.25" customHeight="1" x14ac:dyDescent="0.25">
      <c r="A39" s="250" t="s">
        <v>452</v>
      </c>
      <c r="B39" s="251" t="s">
        <v>254</v>
      </c>
      <c r="C39" s="251" t="s">
        <v>592</v>
      </c>
      <c r="D39" s="246" t="s">
        <v>576</v>
      </c>
      <c r="E39" s="307" t="s">
        <v>572</v>
      </c>
      <c r="F39" s="315">
        <v>0</v>
      </c>
      <c r="G39" s="273">
        <v>29716823.870000001</v>
      </c>
      <c r="H39" s="262">
        <v>13674243</v>
      </c>
      <c r="I39" s="263">
        <v>16042580.870000001</v>
      </c>
      <c r="J39" s="264">
        <f t="shared" si="0"/>
        <v>0.46015156464296803</v>
      </c>
      <c r="K39" s="68" t="s">
        <v>622</v>
      </c>
    </row>
    <row r="40" spans="1:11" ht="32.25" customHeight="1" x14ac:dyDescent="0.25">
      <c r="A40" s="258" t="s">
        <v>452</v>
      </c>
      <c r="B40" s="251" t="s">
        <v>257</v>
      </c>
      <c r="C40" s="251" t="s">
        <v>404</v>
      </c>
      <c r="D40" s="317" t="s">
        <v>542</v>
      </c>
      <c r="E40" s="308">
        <v>120000000</v>
      </c>
      <c r="F40" s="315">
        <v>120000000</v>
      </c>
      <c r="G40" s="273">
        <v>127200000</v>
      </c>
      <c r="H40" s="262">
        <v>63600000</v>
      </c>
      <c r="I40" s="263">
        <v>63600000</v>
      </c>
      <c r="J40" s="264">
        <f t="shared" si="0"/>
        <v>0.5</v>
      </c>
      <c r="K40" s="68" t="s">
        <v>622</v>
      </c>
    </row>
    <row r="41" spans="1:11" ht="32.25" customHeight="1" x14ac:dyDescent="0.25">
      <c r="A41" s="258" t="s">
        <v>452</v>
      </c>
      <c r="B41" s="251" t="s">
        <v>562</v>
      </c>
      <c r="C41" s="251" t="s">
        <v>545</v>
      </c>
      <c r="D41" s="257" t="s">
        <v>431</v>
      </c>
      <c r="E41" s="308">
        <v>120560755.88</v>
      </c>
      <c r="F41" s="315">
        <v>120560755.88</v>
      </c>
      <c r="G41" s="273">
        <v>120560755.88</v>
      </c>
      <c r="H41" s="262">
        <v>0</v>
      </c>
      <c r="I41" s="263">
        <v>120560755.88</v>
      </c>
      <c r="J41" s="264">
        <f t="shared" si="0"/>
        <v>0</v>
      </c>
      <c r="K41" s="68" t="s">
        <v>621</v>
      </c>
    </row>
    <row r="42" spans="1:11" ht="32.25" customHeight="1" x14ac:dyDescent="0.25">
      <c r="A42" s="258" t="s">
        <v>452</v>
      </c>
      <c r="B42" s="251" t="s">
        <v>257</v>
      </c>
      <c r="C42" s="251" t="s">
        <v>374</v>
      </c>
      <c r="D42" s="257" t="s">
        <v>522</v>
      </c>
      <c r="E42" s="308">
        <v>343980000</v>
      </c>
      <c r="F42" s="308">
        <v>343980000</v>
      </c>
      <c r="G42" s="345">
        <v>343980000</v>
      </c>
      <c r="H42" s="346">
        <v>290564164</v>
      </c>
      <c r="I42" s="357">
        <v>53415836</v>
      </c>
      <c r="J42" s="264">
        <f t="shared" si="0"/>
        <v>0.84471237862666437</v>
      </c>
      <c r="K42" s="68" t="s">
        <v>622</v>
      </c>
    </row>
    <row r="43" spans="1:11" ht="32.25" customHeight="1" x14ac:dyDescent="0.25">
      <c r="A43" s="253" t="s">
        <v>452</v>
      </c>
      <c r="B43" s="253" t="s">
        <v>109</v>
      </c>
      <c r="C43" s="253" t="s">
        <v>404</v>
      </c>
      <c r="D43" s="271" t="s">
        <v>471</v>
      </c>
      <c r="E43" s="308">
        <v>12697200</v>
      </c>
      <c r="F43" s="308">
        <v>12697200</v>
      </c>
      <c r="G43" s="273">
        <v>222697200</v>
      </c>
      <c r="H43" s="262">
        <v>222697200</v>
      </c>
      <c r="I43" s="263">
        <f>+G43-H43</f>
        <v>0</v>
      </c>
      <c r="J43" s="264">
        <f t="shared" si="0"/>
        <v>1</v>
      </c>
      <c r="K43" s="159" t="s">
        <v>580</v>
      </c>
    </row>
    <row r="44" spans="1:11" ht="32.25" customHeight="1" x14ac:dyDescent="0.25">
      <c r="A44" s="258" t="s">
        <v>452</v>
      </c>
      <c r="B44" s="251" t="s">
        <v>254</v>
      </c>
      <c r="C44" s="251" t="s">
        <v>409</v>
      </c>
      <c r="D44" s="257" t="s">
        <v>192</v>
      </c>
      <c r="E44" s="308">
        <v>15000000</v>
      </c>
      <c r="F44" s="308">
        <v>15000000</v>
      </c>
      <c r="G44" s="273">
        <v>15000000</v>
      </c>
      <c r="H44" s="262">
        <v>0</v>
      </c>
      <c r="I44" s="263">
        <v>15000000</v>
      </c>
      <c r="J44" s="264">
        <f t="shared" si="0"/>
        <v>0</v>
      </c>
      <c r="K44" s="68" t="s">
        <v>621</v>
      </c>
    </row>
    <row r="45" spans="1:11" ht="32.25" customHeight="1" x14ac:dyDescent="0.25">
      <c r="A45" s="253" t="s">
        <v>452</v>
      </c>
      <c r="B45" s="253" t="s">
        <v>109</v>
      </c>
      <c r="C45" s="253" t="s">
        <v>149</v>
      </c>
      <c r="D45" s="257" t="s">
        <v>547</v>
      </c>
      <c r="E45" s="308">
        <v>0</v>
      </c>
      <c r="F45" s="315">
        <v>0</v>
      </c>
      <c r="G45" s="273">
        <v>0</v>
      </c>
      <c r="H45" s="262">
        <v>0</v>
      </c>
      <c r="I45" s="263">
        <v>0</v>
      </c>
      <c r="J45" s="264">
        <v>0</v>
      </c>
      <c r="K45" s="68" t="s">
        <v>623</v>
      </c>
    </row>
    <row r="46" spans="1:11" ht="32.25" customHeight="1" x14ac:dyDescent="0.25">
      <c r="A46" s="260" t="s">
        <v>452</v>
      </c>
      <c r="B46" s="260" t="s">
        <v>109</v>
      </c>
      <c r="C46" s="260" t="s">
        <v>118</v>
      </c>
      <c r="D46" s="246" t="s">
        <v>578</v>
      </c>
      <c r="E46" s="307" t="s">
        <v>572</v>
      </c>
      <c r="F46" s="315">
        <v>0</v>
      </c>
      <c r="G46" s="273">
        <v>18381000</v>
      </c>
      <c r="H46" s="262">
        <v>6684000</v>
      </c>
      <c r="I46" s="263">
        <v>11697000</v>
      </c>
      <c r="J46" s="264">
        <f t="shared" ref="J46:J77" si="3">+H46*100%/G46</f>
        <v>0.36363636363636365</v>
      </c>
      <c r="K46" s="68" t="s">
        <v>622</v>
      </c>
    </row>
    <row r="47" spans="1:11" ht="32.25" customHeight="1" x14ac:dyDescent="0.25">
      <c r="A47" s="253" t="s">
        <v>452</v>
      </c>
      <c r="B47" s="256" t="s">
        <v>109</v>
      </c>
      <c r="C47" s="253" t="s">
        <v>118</v>
      </c>
      <c r="D47" s="257" t="s">
        <v>500</v>
      </c>
      <c r="E47" s="307">
        <v>50400000</v>
      </c>
      <c r="F47" s="248">
        <v>50400000</v>
      </c>
      <c r="G47" s="273">
        <v>100800000</v>
      </c>
      <c r="H47" s="262">
        <v>67200000</v>
      </c>
      <c r="I47" s="263">
        <v>33600000</v>
      </c>
      <c r="J47" s="264">
        <f t="shared" si="3"/>
        <v>0.66666666666666663</v>
      </c>
      <c r="K47" s="68" t="s">
        <v>622</v>
      </c>
    </row>
    <row r="48" spans="1:11" ht="32.25" customHeight="1" x14ac:dyDescent="0.25">
      <c r="A48" s="253" t="s">
        <v>452</v>
      </c>
      <c r="B48" s="256" t="str">
        <f>+B47</f>
        <v>MIGUEL ANGEL CERON MOLINA</v>
      </c>
      <c r="C48" s="253" t="s">
        <v>382</v>
      </c>
      <c r="D48" s="257" t="s">
        <v>211</v>
      </c>
      <c r="E48" s="307">
        <v>210000000</v>
      </c>
      <c r="F48" s="248">
        <v>210000000</v>
      </c>
      <c r="G48" s="273">
        <v>420000000</v>
      </c>
      <c r="H48" s="262">
        <v>180000000</v>
      </c>
      <c r="I48" s="263">
        <v>240000000</v>
      </c>
      <c r="J48" s="264">
        <f t="shared" si="3"/>
        <v>0.42857142857142855</v>
      </c>
      <c r="K48" s="68" t="s">
        <v>622</v>
      </c>
    </row>
    <row r="49" spans="1:11" ht="32.25" customHeight="1" x14ac:dyDescent="0.25">
      <c r="A49" s="253" t="s">
        <v>452</v>
      </c>
      <c r="B49" s="256" t="s">
        <v>241</v>
      </c>
      <c r="C49" s="253" t="s">
        <v>392</v>
      </c>
      <c r="D49" s="257" t="s">
        <v>237</v>
      </c>
      <c r="E49" s="308">
        <v>18792000</v>
      </c>
      <c r="F49" s="315">
        <v>18792000</v>
      </c>
      <c r="G49" s="273">
        <v>37584000</v>
      </c>
      <c r="H49" s="262">
        <v>29388000</v>
      </c>
      <c r="I49" s="263">
        <v>8196000</v>
      </c>
      <c r="J49" s="264">
        <f t="shared" si="3"/>
        <v>0.78192848020434225</v>
      </c>
      <c r="K49" s="68" t="s">
        <v>622</v>
      </c>
    </row>
    <row r="50" spans="1:11" ht="32.25" customHeight="1" x14ac:dyDescent="0.25">
      <c r="A50" s="253" t="s">
        <v>452</v>
      </c>
      <c r="B50" s="256" t="s">
        <v>109</v>
      </c>
      <c r="C50" s="253" t="s">
        <v>118</v>
      </c>
      <c r="D50" s="257" t="s">
        <v>204</v>
      </c>
      <c r="E50" s="307">
        <v>10440000</v>
      </c>
      <c r="F50" s="248">
        <v>10440000</v>
      </c>
      <c r="G50" s="273">
        <v>20880000</v>
      </c>
      <c r="H50" s="262">
        <v>0</v>
      </c>
      <c r="I50" s="263">
        <v>20880000</v>
      </c>
      <c r="J50" s="264">
        <f t="shared" si="3"/>
        <v>0</v>
      </c>
      <c r="K50" s="68" t="s">
        <v>621</v>
      </c>
    </row>
    <row r="51" spans="1:11" ht="32.25" customHeight="1" x14ac:dyDescent="0.25">
      <c r="A51" s="258" t="s">
        <v>452</v>
      </c>
      <c r="B51" s="251" t="s">
        <v>271</v>
      </c>
      <c r="C51" s="251" t="s">
        <v>155</v>
      </c>
      <c r="D51" s="257" t="s">
        <v>156</v>
      </c>
      <c r="E51" s="308">
        <v>20052000</v>
      </c>
      <c r="F51" s="308">
        <v>20052000</v>
      </c>
      <c r="G51" s="273">
        <v>34116000</v>
      </c>
      <c r="H51" s="262">
        <v>29598400</v>
      </c>
      <c r="I51" s="263">
        <v>4517600</v>
      </c>
      <c r="J51" s="264">
        <f t="shared" si="3"/>
        <v>0.86758119357486219</v>
      </c>
      <c r="K51" s="68" t="s">
        <v>622</v>
      </c>
    </row>
    <row r="52" spans="1:11" ht="32.25" customHeight="1" x14ac:dyDescent="0.25">
      <c r="A52" s="258" t="s">
        <v>452</v>
      </c>
      <c r="B52" s="251" t="s">
        <v>257</v>
      </c>
      <c r="C52" s="251" t="s">
        <v>155</v>
      </c>
      <c r="D52" s="257" t="s">
        <v>589</v>
      </c>
      <c r="E52" s="308">
        <v>9396000</v>
      </c>
      <c r="F52" s="308">
        <v>9396000</v>
      </c>
      <c r="G52" s="273">
        <v>33786000</v>
      </c>
      <c r="H52" s="262">
        <v>14694000</v>
      </c>
      <c r="I52" s="263">
        <v>19092000</v>
      </c>
      <c r="J52" s="264">
        <f t="shared" si="3"/>
        <v>0.43491386965015094</v>
      </c>
      <c r="K52" s="68" t="s">
        <v>622</v>
      </c>
    </row>
    <row r="53" spans="1:11" ht="32.25" customHeight="1" x14ac:dyDescent="0.25">
      <c r="A53" s="258" t="s">
        <v>452</v>
      </c>
      <c r="B53" s="251" t="s">
        <v>271</v>
      </c>
      <c r="C53" s="251" t="s">
        <v>155</v>
      </c>
      <c r="D53" s="257" t="s">
        <v>261</v>
      </c>
      <c r="E53" s="308">
        <v>40104000</v>
      </c>
      <c r="F53" s="308">
        <v>40104000</v>
      </c>
      <c r="G53" s="273">
        <v>60232000</v>
      </c>
      <c r="H53" s="262">
        <v>58227200</v>
      </c>
      <c r="I53" s="263">
        <v>2004800</v>
      </c>
      <c r="J53" s="264">
        <f t="shared" si="3"/>
        <v>0.96671536724664631</v>
      </c>
      <c r="K53" s="68" t="s">
        <v>622</v>
      </c>
    </row>
    <row r="54" spans="1:11" ht="32.25" customHeight="1" x14ac:dyDescent="0.25">
      <c r="A54" s="258" t="s">
        <v>452</v>
      </c>
      <c r="B54" s="251" t="s">
        <v>271</v>
      </c>
      <c r="C54" s="251" t="s">
        <v>154</v>
      </c>
      <c r="D54" s="257" t="s">
        <v>619</v>
      </c>
      <c r="E54" s="308">
        <v>393162000</v>
      </c>
      <c r="F54" s="308">
        <v>393162000</v>
      </c>
      <c r="G54" s="273">
        <v>628762000</v>
      </c>
      <c r="H54" s="262">
        <v>606828900</v>
      </c>
      <c r="I54" s="263">
        <f>+G54-H54</f>
        <v>21933100</v>
      </c>
      <c r="J54" s="264">
        <f t="shared" si="3"/>
        <v>0.96511700770720876</v>
      </c>
      <c r="K54" s="159" t="s">
        <v>580</v>
      </c>
    </row>
    <row r="55" spans="1:11" ht="32.25" customHeight="1" x14ac:dyDescent="0.25">
      <c r="A55" s="258" t="s">
        <v>452</v>
      </c>
      <c r="B55" s="251" t="s">
        <v>274</v>
      </c>
      <c r="C55" s="251" t="s">
        <v>193</v>
      </c>
      <c r="D55" s="257" t="s">
        <v>194</v>
      </c>
      <c r="E55" s="308">
        <v>9396000</v>
      </c>
      <c r="F55" s="308">
        <v>9396000</v>
      </c>
      <c r="G55" s="273">
        <v>18792000</v>
      </c>
      <c r="H55" s="262">
        <v>14694000</v>
      </c>
      <c r="I55" s="263">
        <v>4098000</v>
      </c>
      <c r="J55" s="264">
        <f t="shared" si="3"/>
        <v>0.78192848020434225</v>
      </c>
      <c r="K55" s="68" t="s">
        <v>622</v>
      </c>
    </row>
    <row r="56" spans="1:11" ht="32.25" customHeight="1" x14ac:dyDescent="0.25">
      <c r="A56" s="258" t="s">
        <v>452</v>
      </c>
      <c r="B56" s="251" t="s">
        <v>257</v>
      </c>
      <c r="C56" s="251" t="s">
        <v>155</v>
      </c>
      <c r="D56" s="257" t="s">
        <v>518</v>
      </c>
      <c r="E56" s="308">
        <v>9396000</v>
      </c>
      <c r="F56" s="308">
        <v>9396000</v>
      </c>
      <c r="G56" s="273">
        <v>18792000</v>
      </c>
      <c r="H56" s="262">
        <v>14433000</v>
      </c>
      <c r="I56" s="263">
        <v>4359000</v>
      </c>
      <c r="J56" s="264">
        <f t="shared" si="3"/>
        <v>0.76803959131545341</v>
      </c>
      <c r="K56" s="68" t="s">
        <v>622</v>
      </c>
    </row>
    <row r="57" spans="1:11" ht="32.25" customHeight="1" x14ac:dyDescent="0.25">
      <c r="A57" s="258" t="s">
        <v>452</v>
      </c>
      <c r="B57" s="251" t="s">
        <v>562</v>
      </c>
      <c r="C57" s="251" t="s">
        <v>155</v>
      </c>
      <c r="D57" s="257" t="s">
        <v>588</v>
      </c>
      <c r="E57" s="308">
        <v>9396000</v>
      </c>
      <c r="F57" s="308">
        <v>9396000</v>
      </c>
      <c r="G57" s="273">
        <v>48790000</v>
      </c>
      <c r="H57" s="262">
        <v>29127000</v>
      </c>
      <c r="I57" s="263">
        <v>19663000</v>
      </c>
      <c r="J57" s="264">
        <f t="shared" si="3"/>
        <v>0.59698708751793406</v>
      </c>
      <c r="K57" s="68" t="s">
        <v>622</v>
      </c>
    </row>
    <row r="58" spans="1:11" ht="32.25" customHeight="1" x14ac:dyDescent="0.25">
      <c r="A58" s="258" t="s">
        <v>452</v>
      </c>
      <c r="B58" s="251" t="s">
        <v>561</v>
      </c>
      <c r="C58" s="251" t="s">
        <v>155</v>
      </c>
      <c r="D58" s="257" t="s">
        <v>517</v>
      </c>
      <c r="E58" s="308">
        <v>9426000</v>
      </c>
      <c r="F58" s="308">
        <v>9426000</v>
      </c>
      <c r="G58" s="273">
        <v>18852000</v>
      </c>
      <c r="H58" s="262">
        <v>4713000</v>
      </c>
      <c r="I58" s="263">
        <v>14139000</v>
      </c>
      <c r="J58" s="264">
        <f t="shared" si="3"/>
        <v>0.25</v>
      </c>
      <c r="K58" s="68" t="s">
        <v>622</v>
      </c>
    </row>
    <row r="59" spans="1:11" ht="32.25" customHeight="1" x14ac:dyDescent="0.25">
      <c r="A59" s="258" t="s">
        <v>452</v>
      </c>
      <c r="B59" s="251" t="s">
        <v>254</v>
      </c>
      <c r="C59" s="251" t="s">
        <v>155</v>
      </c>
      <c r="D59" s="318" t="s">
        <v>611</v>
      </c>
      <c r="E59" s="308">
        <v>9396000</v>
      </c>
      <c r="F59" s="308">
        <v>9396000</v>
      </c>
      <c r="G59" s="273">
        <v>40905000</v>
      </c>
      <c r="H59" s="262">
        <v>14694000</v>
      </c>
      <c r="I59" s="263">
        <v>26211000</v>
      </c>
      <c r="J59" s="264">
        <f t="shared" si="3"/>
        <v>0.35922258892555925</v>
      </c>
      <c r="K59" s="68" t="s">
        <v>622</v>
      </c>
    </row>
    <row r="60" spans="1:11" ht="32.25" customHeight="1" x14ac:dyDescent="0.25">
      <c r="A60" s="258" t="s">
        <v>452</v>
      </c>
      <c r="B60" s="251" t="s">
        <v>257</v>
      </c>
      <c r="C60" s="251" t="s">
        <v>118</v>
      </c>
      <c r="D60" s="257" t="s">
        <v>119</v>
      </c>
      <c r="E60" s="307">
        <v>42504000</v>
      </c>
      <c r="F60" s="248">
        <v>42504000</v>
      </c>
      <c r="G60" s="273">
        <v>85008000</v>
      </c>
      <c r="H60" s="262">
        <v>58738125</v>
      </c>
      <c r="I60" s="263">
        <v>26269875</v>
      </c>
      <c r="J60" s="264">
        <f t="shared" si="3"/>
        <v>0.69097173207227558</v>
      </c>
      <c r="K60" s="68" t="s">
        <v>622</v>
      </c>
    </row>
    <row r="61" spans="1:11" ht="32.25" customHeight="1" x14ac:dyDescent="0.25">
      <c r="A61" s="253" t="s">
        <v>452</v>
      </c>
      <c r="B61" s="253" t="s">
        <v>558</v>
      </c>
      <c r="C61" s="253" t="s">
        <v>138</v>
      </c>
      <c r="D61" s="257" t="s">
        <v>139</v>
      </c>
      <c r="E61" s="307">
        <v>9396000</v>
      </c>
      <c r="F61" s="248">
        <v>9396000</v>
      </c>
      <c r="G61" s="273">
        <v>18792000</v>
      </c>
      <c r="H61" s="262">
        <v>0</v>
      </c>
      <c r="I61" s="263">
        <v>18792000</v>
      </c>
      <c r="J61" s="264">
        <f t="shared" si="3"/>
        <v>0</v>
      </c>
      <c r="K61" s="68" t="s">
        <v>621</v>
      </c>
    </row>
    <row r="62" spans="1:11" ht="32.25" customHeight="1" x14ac:dyDescent="0.25">
      <c r="A62" s="253" t="s">
        <v>452</v>
      </c>
      <c r="B62" s="253" t="s">
        <v>232</v>
      </c>
      <c r="C62" s="253" t="s">
        <v>387</v>
      </c>
      <c r="D62" s="257" t="s">
        <v>140</v>
      </c>
      <c r="E62" s="307">
        <v>9396000</v>
      </c>
      <c r="F62" s="248">
        <v>9396000</v>
      </c>
      <c r="G62" s="273">
        <v>18792000</v>
      </c>
      <c r="H62" s="262">
        <v>14694000</v>
      </c>
      <c r="I62" s="263">
        <v>4098000</v>
      </c>
      <c r="J62" s="264">
        <f t="shared" si="3"/>
        <v>0.78192848020434225</v>
      </c>
      <c r="K62" s="68" t="s">
        <v>622</v>
      </c>
    </row>
    <row r="63" spans="1:11" ht="32.25" customHeight="1" x14ac:dyDescent="0.25">
      <c r="A63" s="253" t="s">
        <v>452</v>
      </c>
      <c r="B63" s="253" t="s">
        <v>241</v>
      </c>
      <c r="C63" s="253" t="s">
        <v>392</v>
      </c>
      <c r="D63" s="257" t="s">
        <v>236</v>
      </c>
      <c r="E63" s="308">
        <v>37584000</v>
      </c>
      <c r="F63" s="315">
        <v>37584000</v>
      </c>
      <c r="G63" s="273">
        <v>75168000</v>
      </c>
      <c r="H63" s="262">
        <v>58776000</v>
      </c>
      <c r="I63" s="263">
        <v>16392000</v>
      </c>
      <c r="J63" s="264">
        <f t="shared" si="3"/>
        <v>0.78192848020434225</v>
      </c>
      <c r="K63" s="68" t="s">
        <v>622</v>
      </c>
    </row>
    <row r="64" spans="1:11" ht="32.25" customHeight="1" x14ac:dyDescent="0.25">
      <c r="A64" s="253" t="s">
        <v>452</v>
      </c>
      <c r="B64" s="253" t="s">
        <v>241</v>
      </c>
      <c r="C64" s="253" t="s">
        <v>392</v>
      </c>
      <c r="D64" s="257" t="s">
        <v>586</v>
      </c>
      <c r="E64" s="308">
        <v>178524000</v>
      </c>
      <c r="F64" s="315">
        <v>178524000</v>
      </c>
      <c r="G64" s="273">
        <v>281048000</v>
      </c>
      <c r="H64" s="262">
        <v>239502000</v>
      </c>
      <c r="I64" s="263">
        <v>41546000</v>
      </c>
      <c r="J64" s="264">
        <f t="shared" si="3"/>
        <v>0.85217471748598106</v>
      </c>
      <c r="K64" s="68" t="s">
        <v>622</v>
      </c>
    </row>
    <row r="65" spans="1:11" ht="32.25" customHeight="1" x14ac:dyDescent="0.25">
      <c r="A65" s="258" t="s">
        <v>452</v>
      </c>
      <c r="B65" s="251" t="s">
        <v>257</v>
      </c>
      <c r="C65" s="251" t="s">
        <v>117</v>
      </c>
      <c r="D65" s="257" t="s">
        <v>513</v>
      </c>
      <c r="E65" s="308">
        <v>12000000</v>
      </c>
      <c r="F65" s="308">
        <v>12000000</v>
      </c>
      <c r="G65" s="273">
        <v>18300000</v>
      </c>
      <c r="H65" s="262">
        <v>18300000</v>
      </c>
      <c r="I65" s="263">
        <f>+G65-H65</f>
        <v>0</v>
      </c>
      <c r="J65" s="264">
        <f t="shared" si="3"/>
        <v>1</v>
      </c>
      <c r="K65" s="159" t="s">
        <v>580</v>
      </c>
    </row>
    <row r="66" spans="1:11" ht="32.25" customHeight="1" x14ac:dyDescent="0.25">
      <c r="A66" s="258" t="s">
        <v>452</v>
      </c>
      <c r="B66" s="251" t="s">
        <v>397</v>
      </c>
      <c r="C66" s="251" t="s">
        <v>181</v>
      </c>
      <c r="D66" s="257" t="s">
        <v>519</v>
      </c>
      <c r="E66" s="308">
        <v>88200018</v>
      </c>
      <c r="F66" s="308">
        <v>88200018</v>
      </c>
      <c r="G66" s="273">
        <v>176400018</v>
      </c>
      <c r="H66" s="262">
        <v>92521667</v>
      </c>
      <c r="I66" s="263">
        <v>83878351</v>
      </c>
      <c r="J66" s="264">
        <f t="shared" si="3"/>
        <v>0.5244991925114203</v>
      </c>
      <c r="K66" s="68" t="s">
        <v>622</v>
      </c>
    </row>
    <row r="67" spans="1:11" ht="32.25" customHeight="1" x14ac:dyDescent="0.25">
      <c r="A67" s="253" t="s">
        <v>452</v>
      </c>
      <c r="B67" s="253" t="s">
        <v>559</v>
      </c>
      <c r="C67" s="253" t="s">
        <v>117</v>
      </c>
      <c r="D67" s="257" t="s">
        <v>501</v>
      </c>
      <c r="E67" s="308">
        <v>1902600000</v>
      </c>
      <c r="F67" s="315">
        <v>1902600000</v>
      </c>
      <c r="G67" s="273">
        <v>3805200000</v>
      </c>
      <c r="H67" s="262">
        <v>1701481250</v>
      </c>
      <c r="I67" s="263">
        <v>2103718750</v>
      </c>
      <c r="J67" s="264">
        <f t="shared" si="3"/>
        <v>0.44714633922001473</v>
      </c>
      <c r="K67" s="68" t="s">
        <v>622</v>
      </c>
    </row>
    <row r="68" spans="1:11" ht="32.25" customHeight="1" x14ac:dyDescent="0.25">
      <c r="A68" s="253" t="s">
        <v>452</v>
      </c>
      <c r="B68" s="253" t="s">
        <v>109</v>
      </c>
      <c r="C68" s="253" t="s">
        <v>117</v>
      </c>
      <c r="D68" s="257" t="s">
        <v>215</v>
      </c>
      <c r="E68" s="308">
        <v>12600000</v>
      </c>
      <c r="F68" s="315">
        <v>12600000</v>
      </c>
      <c r="G68" s="273">
        <v>25200000</v>
      </c>
      <c r="H68" s="262">
        <v>0</v>
      </c>
      <c r="I68" s="263">
        <v>25200000</v>
      </c>
      <c r="J68" s="264">
        <f t="shared" si="3"/>
        <v>0</v>
      </c>
      <c r="K68" s="68" t="s">
        <v>621</v>
      </c>
    </row>
    <row r="69" spans="1:11" ht="32.25" customHeight="1" x14ac:dyDescent="0.25">
      <c r="A69" s="253" t="s">
        <v>452</v>
      </c>
      <c r="B69" s="253" t="s">
        <v>232</v>
      </c>
      <c r="C69" s="253" t="s">
        <v>117</v>
      </c>
      <c r="D69" s="257" t="s">
        <v>216</v>
      </c>
      <c r="E69" s="308">
        <v>25200000</v>
      </c>
      <c r="F69" s="315">
        <v>25200000</v>
      </c>
      <c r="G69" s="273">
        <v>50400000</v>
      </c>
      <c r="H69" s="262">
        <v>0</v>
      </c>
      <c r="I69" s="263">
        <v>50400000</v>
      </c>
      <c r="J69" s="264">
        <f t="shared" si="3"/>
        <v>0</v>
      </c>
      <c r="K69" s="68" t="s">
        <v>621</v>
      </c>
    </row>
    <row r="70" spans="1:11" ht="32.25" customHeight="1" x14ac:dyDescent="0.25">
      <c r="A70" s="253" t="s">
        <v>452</v>
      </c>
      <c r="B70" s="253" t="s">
        <v>233</v>
      </c>
      <c r="C70" s="253" t="s">
        <v>117</v>
      </c>
      <c r="D70" s="257" t="s">
        <v>502</v>
      </c>
      <c r="E70" s="308">
        <v>176400000</v>
      </c>
      <c r="F70" s="315">
        <v>176400000</v>
      </c>
      <c r="G70" s="273">
        <v>352800000</v>
      </c>
      <c r="H70" s="262">
        <v>168984375</v>
      </c>
      <c r="I70" s="263">
        <v>183815625</v>
      </c>
      <c r="J70" s="264">
        <f t="shared" si="3"/>
        <v>0.47898065476190477</v>
      </c>
      <c r="K70" s="68" t="s">
        <v>622</v>
      </c>
    </row>
    <row r="71" spans="1:11" ht="32.25" customHeight="1" x14ac:dyDescent="0.25">
      <c r="A71" s="258" t="s">
        <v>452</v>
      </c>
      <c r="B71" s="251" t="s">
        <v>257</v>
      </c>
      <c r="C71" s="251" t="s">
        <v>173</v>
      </c>
      <c r="D71" s="257" t="s">
        <v>520</v>
      </c>
      <c r="E71" s="308">
        <v>40800000</v>
      </c>
      <c r="F71" s="308">
        <v>40800000</v>
      </c>
      <c r="G71" s="273">
        <v>81600000</v>
      </c>
      <c r="H71" s="262">
        <v>59085333</v>
      </c>
      <c r="I71" s="263">
        <v>22514667</v>
      </c>
      <c r="J71" s="264">
        <f t="shared" si="3"/>
        <v>0.72408496323529414</v>
      </c>
      <c r="K71" s="68" t="s">
        <v>622</v>
      </c>
    </row>
    <row r="72" spans="1:11" ht="32.25" customHeight="1" x14ac:dyDescent="0.25">
      <c r="A72" s="253" t="s">
        <v>452</v>
      </c>
      <c r="B72" s="253" t="s">
        <v>559</v>
      </c>
      <c r="C72" s="253" t="s">
        <v>117</v>
      </c>
      <c r="D72" s="257" t="s">
        <v>503</v>
      </c>
      <c r="E72" s="308">
        <v>1022575000</v>
      </c>
      <c r="F72" s="315">
        <v>1022575000</v>
      </c>
      <c r="G72" s="273">
        <v>2045150000</v>
      </c>
      <c r="H72" s="262">
        <v>836450625</v>
      </c>
      <c r="I72" s="263">
        <v>1208699375</v>
      </c>
      <c r="J72" s="264">
        <f t="shared" si="3"/>
        <v>0.40899231107742706</v>
      </c>
      <c r="K72" s="68" t="s">
        <v>622</v>
      </c>
    </row>
    <row r="73" spans="1:11" ht="32.25" customHeight="1" x14ac:dyDescent="0.25">
      <c r="A73" s="258" t="s">
        <v>452</v>
      </c>
      <c r="B73" s="251" t="s">
        <v>257</v>
      </c>
      <c r="C73" s="251" t="s">
        <v>375</v>
      </c>
      <c r="D73" s="257" t="s">
        <v>176</v>
      </c>
      <c r="E73" s="308">
        <v>22200000</v>
      </c>
      <c r="F73" s="308">
        <v>22200000</v>
      </c>
      <c r="G73" s="273">
        <v>34500000</v>
      </c>
      <c r="H73" s="262">
        <v>34500000</v>
      </c>
      <c r="I73" s="263">
        <f>+G73-H73</f>
        <v>0</v>
      </c>
      <c r="J73" s="264">
        <f t="shared" si="3"/>
        <v>1</v>
      </c>
      <c r="K73" s="159" t="s">
        <v>580</v>
      </c>
    </row>
    <row r="74" spans="1:11" ht="32.25" customHeight="1" x14ac:dyDescent="0.25">
      <c r="A74" s="275" t="s">
        <v>452</v>
      </c>
      <c r="B74" s="276" t="s">
        <v>257</v>
      </c>
      <c r="C74" s="276" t="s">
        <v>155</v>
      </c>
      <c r="D74" s="277" t="s">
        <v>529</v>
      </c>
      <c r="E74" s="309">
        <v>19200000</v>
      </c>
      <c r="F74" s="309">
        <v>19200000</v>
      </c>
      <c r="G74" s="278">
        <v>12000000</v>
      </c>
      <c r="H74" s="279">
        <v>0</v>
      </c>
      <c r="I74" s="280">
        <v>12000000</v>
      </c>
      <c r="J74" s="281">
        <f t="shared" si="3"/>
        <v>0</v>
      </c>
      <c r="K74" s="68" t="s">
        <v>621</v>
      </c>
    </row>
    <row r="75" spans="1:11" ht="32.25" customHeight="1" x14ac:dyDescent="0.25">
      <c r="A75" s="258" t="s">
        <v>452</v>
      </c>
      <c r="B75" s="251" t="s">
        <v>268</v>
      </c>
      <c r="C75" s="251"/>
      <c r="D75" s="257" t="s">
        <v>530</v>
      </c>
      <c r="E75" s="308">
        <v>10404000</v>
      </c>
      <c r="F75" s="308">
        <v>10404000</v>
      </c>
      <c r="G75" s="273">
        <v>19704000</v>
      </c>
      <c r="H75" s="262">
        <v>18303333</v>
      </c>
      <c r="I75" s="263">
        <v>1400667</v>
      </c>
      <c r="J75" s="264">
        <f t="shared" si="3"/>
        <v>0.92891458587088915</v>
      </c>
      <c r="K75" s="68" t="s">
        <v>622</v>
      </c>
    </row>
    <row r="76" spans="1:11" ht="32.25" customHeight="1" x14ac:dyDescent="0.25">
      <c r="A76" s="250" t="s">
        <v>452</v>
      </c>
      <c r="B76" s="251" t="s">
        <v>564</v>
      </c>
      <c r="C76" s="251" t="s">
        <v>555</v>
      </c>
      <c r="D76" s="319" t="s">
        <v>556</v>
      </c>
      <c r="E76" s="307">
        <f>+E75</f>
        <v>10404000</v>
      </c>
      <c r="F76" s="315">
        <v>0</v>
      </c>
      <c r="G76" s="273">
        <v>20000000</v>
      </c>
      <c r="H76" s="262">
        <v>20000000</v>
      </c>
      <c r="I76" s="263">
        <f>+G76-H76</f>
        <v>0</v>
      </c>
      <c r="J76" s="264">
        <f t="shared" si="3"/>
        <v>1</v>
      </c>
      <c r="K76" s="159" t="s">
        <v>580</v>
      </c>
    </row>
    <row r="77" spans="1:11" ht="32.25" customHeight="1" x14ac:dyDescent="0.25">
      <c r="A77" s="258" t="s">
        <v>452</v>
      </c>
      <c r="B77" s="251" t="s">
        <v>564</v>
      </c>
      <c r="C77" s="251" t="s">
        <v>153</v>
      </c>
      <c r="D77" s="257" t="s">
        <v>258</v>
      </c>
      <c r="E77" s="308">
        <v>30000000</v>
      </c>
      <c r="F77" s="308">
        <v>30000000</v>
      </c>
      <c r="G77" s="273">
        <v>60000000</v>
      </c>
      <c r="H77" s="262">
        <v>30000000</v>
      </c>
      <c r="I77" s="263">
        <v>30000000</v>
      </c>
      <c r="J77" s="264">
        <f t="shared" si="3"/>
        <v>0.5</v>
      </c>
      <c r="K77" s="68" t="s">
        <v>622</v>
      </c>
    </row>
    <row r="78" spans="1:11" ht="32.25" customHeight="1" x14ac:dyDescent="0.25">
      <c r="A78" s="258" t="s">
        <v>452</v>
      </c>
      <c r="B78" s="251" t="s">
        <v>255</v>
      </c>
      <c r="C78" s="251" t="s">
        <v>146</v>
      </c>
      <c r="D78" s="257" t="s">
        <v>147</v>
      </c>
      <c r="E78" s="308">
        <v>38400000</v>
      </c>
      <c r="F78" s="308">
        <v>38400000</v>
      </c>
      <c r="G78" s="273">
        <v>76800000</v>
      </c>
      <c r="H78" s="262">
        <v>57600000</v>
      </c>
      <c r="I78" s="263">
        <v>19200000</v>
      </c>
      <c r="J78" s="264">
        <f t="shared" ref="J78:J109" si="4">+H78*100%/G78</f>
        <v>0.75</v>
      </c>
      <c r="K78" s="68" t="s">
        <v>622</v>
      </c>
    </row>
    <row r="79" spans="1:11" ht="32.25" customHeight="1" x14ac:dyDescent="0.25">
      <c r="A79" s="258" t="s">
        <v>452</v>
      </c>
      <c r="B79" s="251" t="s">
        <v>254</v>
      </c>
      <c r="C79" s="251" t="s">
        <v>593</v>
      </c>
      <c r="D79" s="257" t="s">
        <v>527</v>
      </c>
      <c r="E79" s="308">
        <v>67800000</v>
      </c>
      <c r="F79" s="308">
        <v>67800000</v>
      </c>
      <c r="G79" s="273">
        <v>97800000</v>
      </c>
      <c r="H79" s="262">
        <v>77959999</v>
      </c>
      <c r="I79" s="263">
        <v>19840001</v>
      </c>
      <c r="J79" s="264">
        <f t="shared" si="4"/>
        <v>0.79713700408997956</v>
      </c>
      <c r="K79" s="68" t="s">
        <v>622</v>
      </c>
    </row>
    <row r="80" spans="1:11" ht="32.25" customHeight="1" x14ac:dyDescent="0.25">
      <c r="A80" s="258" t="s">
        <v>452</v>
      </c>
      <c r="B80" s="251" t="s">
        <v>257</v>
      </c>
      <c r="C80" s="251">
        <v>80111609</v>
      </c>
      <c r="D80" s="257" t="s">
        <v>496</v>
      </c>
      <c r="E80" s="308">
        <v>22200000</v>
      </c>
      <c r="F80" s="308">
        <v>22200000</v>
      </c>
      <c r="G80" s="273">
        <v>43976667</v>
      </c>
      <c r="H80" s="262">
        <v>43976667</v>
      </c>
      <c r="I80" s="263">
        <f t="shared" ref="I80:I81" si="5">+G80-H80</f>
        <v>0</v>
      </c>
      <c r="J80" s="264">
        <f t="shared" si="4"/>
        <v>1</v>
      </c>
      <c r="K80" s="159" t="s">
        <v>580</v>
      </c>
    </row>
    <row r="81" spans="1:11" ht="32.25" customHeight="1" x14ac:dyDescent="0.25">
      <c r="A81" s="258" t="s">
        <v>452</v>
      </c>
      <c r="B81" s="251" t="s">
        <v>564</v>
      </c>
      <c r="C81" s="251" t="s">
        <v>370</v>
      </c>
      <c r="D81" s="257" t="s">
        <v>144</v>
      </c>
      <c r="E81" s="308">
        <v>37980000</v>
      </c>
      <c r="F81" s="308">
        <v>37980000</v>
      </c>
      <c r="G81" s="273">
        <v>75960000</v>
      </c>
      <c r="H81" s="268">
        <v>75960000</v>
      </c>
      <c r="I81" s="263">
        <f t="shared" si="5"/>
        <v>0</v>
      </c>
      <c r="J81" s="264">
        <f t="shared" si="4"/>
        <v>1</v>
      </c>
      <c r="K81" s="159" t="s">
        <v>580</v>
      </c>
    </row>
    <row r="82" spans="1:11" ht="32.25" customHeight="1" x14ac:dyDescent="0.25">
      <c r="A82" s="258" t="s">
        <v>452</v>
      </c>
      <c r="B82" s="251" t="s">
        <v>257</v>
      </c>
      <c r="C82" s="251" t="s">
        <v>151</v>
      </c>
      <c r="D82" s="257" t="s">
        <v>294</v>
      </c>
      <c r="E82" s="308">
        <v>34800000</v>
      </c>
      <c r="F82" s="308">
        <v>34800000</v>
      </c>
      <c r="G82" s="273">
        <v>63800000</v>
      </c>
      <c r="H82" s="262">
        <v>45300000</v>
      </c>
      <c r="I82" s="263">
        <v>18500000</v>
      </c>
      <c r="J82" s="264">
        <f t="shared" si="4"/>
        <v>0.71003134796238243</v>
      </c>
      <c r="K82" s="68" t="s">
        <v>622</v>
      </c>
    </row>
    <row r="83" spans="1:11" ht="32.25" customHeight="1" x14ac:dyDescent="0.25">
      <c r="A83" s="253" t="s">
        <v>452</v>
      </c>
      <c r="B83" s="253" t="s">
        <v>234</v>
      </c>
      <c r="C83" s="253" t="s">
        <v>145</v>
      </c>
      <c r="D83" s="257" t="s">
        <v>524</v>
      </c>
      <c r="E83" s="308">
        <v>18000000</v>
      </c>
      <c r="F83" s="308">
        <v>18000000</v>
      </c>
      <c r="G83" s="273">
        <v>36000000</v>
      </c>
      <c r="H83" s="262">
        <v>27100000</v>
      </c>
      <c r="I83" s="263">
        <v>8900000</v>
      </c>
      <c r="J83" s="264">
        <f t="shared" si="4"/>
        <v>0.75277777777777777</v>
      </c>
      <c r="K83" s="68" t="s">
        <v>622</v>
      </c>
    </row>
    <row r="84" spans="1:11" ht="32.25" customHeight="1" x14ac:dyDescent="0.25">
      <c r="A84" s="253" t="s">
        <v>452</v>
      </c>
      <c r="B84" s="253" t="s">
        <v>234</v>
      </c>
      <c r="C84" s="253" t="s">
        <v>145</v>
      </c>
      <c r="D84" s="257" t="s">
        <v>525</v>
      </c>
      <c r="E84" s="308">
        <v>34800000</v>
      </c>
      <c r="F84" s="308">
        <v>34800000</v>
      </c>
      <c r="G84" s="273">
        <v>69400000</v>
      </c>
      <c r="H84" s="262">
        <v>56236667</v>
      </c>
      <c r="I84" s="263">
        <v>13163333</v>
      </c>
      <c r="J84" s="264">
        <f t="shared" si="4"/>
        <v>0.81032661383285298</v>
      </c>
      <c r="K84" s="68" t="s">
        <v>622</v>
      </c>
    </row>
    <row r="85" spans="1:11" ht="32.25" customHeight="1" x14ac:dyDescent="0.25">
      <c r="A85" s="253" t="s">
        <v>452</v>
      </c>
      <c r="B85" s="253" t="s">
        <v>109</v>
      </c>
      <c r="C85" s="253" t="s">
        <v>132</v>
      </c>
      <c r="D85" s="257" t="s">
        <v>421</v>
      </c>
      <c r="E85" s="308">
        <v>45000000</v>
      </c>
      <c r="F85" s="315">
        <v>45000000</v>
      </c>
      <c r="G85" s="273">
        <v>244000000</v>
      </c>
      <c r="H85" s="262">
        <v>136500000</v>
      </c>
      <c r="I85" s="263">
        <v>107500000</v>
      </c>
      <c r="J85" s="264">
        <f t="shared" si="4"/>
        <v>0.55942622950819676</v>
      </c>
      <c r="K85" s="68" t="s">
        <v>622</v>
      </c>
    </row>
    <row r="86" spans="1:11" ht="32.25" customHeight="1" x14ac:dyDescent="0.25">
      <c r="A86" s="253" t="s">
        <v>452</v>
      </c>
      <c r="B86" s="253" t="s">
        <v>109</v>
      </c>
      <c r="C86" s="253" t="s">
        <v>132</v>
      </c>
      <c r="D86" s="257" t="s">
        <v>229</v>
      </c>
      <c r="E86" s="308">
        <v>720000000</v>
      </c>
      <c r="F86" s="315">
        <v>720000000</v>
      </c>
      <c r="G86" s="273">
        <v>1440000000</v>
      </c>
      <c r="H86" s="262">
        <v>1121250000</v>
      </c>
      <c r="I86" s="263">
        <v>318750000</v>
      </c>
      <c r="J86" s="264">
        <f t="shared" si="4"/>
        <v>0.77864583333333337</v>
      </c>
      <c r="K86" s="68" t="s">
        <v>622</v>
      </c>
    </row>
    <row r="87" spans="1:11" ht="32.25" customHeight="1" x14ac:dyDescent="0.25">
      <c r="A87" s="253" t="s">
        <v>452</v>
      </c>
      <c r="B87" s="253" t="s">
        <v>109</v>
      </c>
      <c r="C87" s="253" t="s">
        <v>130</v>
      </c>
      <c r="D87" s="257" t="s">
        <v>131</v>
      </c>
      <c r="E87" s="308">
        <v>18000000</v>
      </c>
      <c r="F87" s="315">
        <v>18000000</v>
      </c>
      <c r="G87" s="273">
        <v>36000000</v>
      </c>
      <c r="H87" s="262">
        <v>16500000</v>
      </c>
      <c r="I87" s="263">
        <v>19500000</v>
      </c>
      <c r="J87" s="264">
        <f t="shared" si="4"/>
        <v>0.45833333333333331</v>
      </c>
      <c r="K87" s="68" t="s">
        <v>622</v>
      </c>
    </row>
    <row r="88" spans="1:11" ht="32.25" customHeight="1" x14ac:dyDescent="0.25">
      <c r="A88" s="253" t="s">
        <v>452</v>
      </c>
      <c r="B88" s="253" t="s">
        <v>232</v>
      </c>
      <c r="C88" s="253" t="s">
        <v>391</v>
      </c>
      <c r="D88" s="257" t="s">
        <v>523</v>
      </c>
      <c r="E88" s="308">
        <v>20808000</v>
      </c>
      <c r="F88" s="308">
        <v>20808000</v>
      </c>
      <c r="G88" s="273">
        <v>41616000</v>
      </c>
      <c r="H88" s="262">
        <v>17940000</v>
      </c>
      <c r="I88" s="263">
        <v>23676000</v>
      </c>
      <c r="J88" s="264">
        <f t="shared" si="4"/>
        <v>0.43108419838523643</v>
      </c>
      <c r="K88" s="343" t="s">
        <v>622</v>
      </c>
    </row>
    <row r="89" spans="1:11" ht="32.25" customHeight="1" x14ac:dyDescent="0.25">
      <c r="A89" s="253" t="s">
        <v>452</v>
      </c>
      <c r="B89" s="253" t="s">
        <v>559</v>
      </c>
      <c r="C89" s="253" t="s">
        <v>389</v>
      </c>
      <c r="D89" s="257" t="s">
        <v>305</v>
      </c>
      <c r="E89" s="308">
        <v>10404000</v>
      </c>
      <c r="F89" s="315">
        <v>10404000</v>
      </c>
      <c r="G89" s="273">
        <v>20808000</v>
      </c>
      <c r="H89" s="262">
        <v>16206000</v>
      </c>
      <c r="I89" s="263">
        <v>4602000</v>
      </c>
      <c r="J89" s="264">
        <f t="shared" si="4"/>
        <v>0.7788350634371396</v>
      </c>
      <c r="K89" s="68" t="s">
        <v>622</v>
      </c>
    </row>
    <row r="90" spans="1:11" ht="32.25" customHeight="1" x14ac:dyDescent="0.25">
      <c r="A90" s="258" t="s">
        <v>452</v>
      </c>
      <c r="B90" s="251" t="s">
        <v>561</v>
      </c>
      <c r="C90" s="251" t="s">
        <v>167</v>
      </c>
      <c r="D90" s="257" t="s">
        <v>419</v>
      </c>
      <c r="E90" s="308">
        <v>20808000</v>
      </c>
      <c r="F90" s="308">
        <v>20808000</v>
      </c>
      <c r="G90" s="273">
        <v>41616000</v>
      </c>
      <c r="H90" s="262">
        <v>15906000</v>
      </c>
      <c r="I90" s="263">
        <v>25710000</v>
      </c>
      <c r="J90" s="264">
        <f t="shared" si="4"/>
        <v>0.38220876585928487</v>
      </c>
      <c r="K90" s="68" t="s">
        <v>622</v>
      </c>
    </row>
    <row r="91" spans="1:11" ht="32.25" customHeight="1" x14ac:dyDescent="0.25">
      <c r="A91" s="258" t="s">
        <v>452</v>
      </c>
      <c r="B91" s="251" t="s">
        <v>271</v>
      </c>
      <c r="C91" s="251" t="s">
        <v>155</v>
      </c>
      <c r="D91" s="257" t="s">
        <v>300</v>
      </c>
      <c r="E91" s="308">
        <v>10404000</v>
      </c>
      <c r="F91" s="308">
        <v>10404000</v>
      </c>
      <c r="G91" s="273">
        <v>17700000</v>
      </c>
      <c r="H91" s="262">
        <v>17058000</v>
      </c>
      <c r="I91" s="263">
        <v>642000</v>
      </c>
      <c r="J91" s="264">
        <f t="shared" si="4"/>
        <v>0.96372881355932205</v>
      </c>
      <c r="K91" s="68" t="s">
        <v>622</v>
      </c>
    </row>
    <row r="92" spans="1:11" ht="32.25" customHeight="1" x14ac:dyDescent="0.25">
      <c r="A92" s="258" t="s">
        <v>452</v>
      </c>
      <c r="B92" s="251" t="s">
        <v>254</v>
      </c>
      <c r="C92" s="251" t="s">
        <v>372</v>
      </c>
      <c r="D92" s="257" t="s">
        <v>585</v>
      </c>
      <c r="E92" s="308">
        <v>20808000</v>
      </c>
      <c r="F92" s="308">
        <v>20808000</v>
      </c>
      <c r="G92" s="328">
        <v>43449400</v>
      </c>
      <c r="H92" s="262">
        <v>43449400</v>
      </c>
      <c r="I92" s="263">
        <f>+G92-H92</f>
        <v>0</v>
      </c>
      <c r="J92" s="264">
        <f t="shared" si="4"/>
        <v>1</v>
      </c>
      <c r="K92" s="159" t="s">
        <v>580</v>
      </c>
    </row>
    <row r="93" spans="1:11" ht="32.25" customHeight="1" x14ac:dyDescent="0.25">
      <c r="A93" s="258" t="s">
        <v>452</v>
      </c>
      <c r="B93" s="251" t="s">
        <v>257</v>
      </c>
      <c r="C93" s="251" t="s">
        <v>162</v>
      </c>
      <c r="D93" s="257" t="s">
        <v>497</v>
      </c>
      <c r="E93" s="308">
        <v>23808000</v>
      </c>
      <c r="F93" s="308">
        <v>23808000</v>
      </c>
      <c r="G93" s="273">
        <v>49042000</v>
      </c>
      <c r="H93" s="262">
        <v>36442666</v>
      </c>
      <c r="I93" s="263">
        <v>12599334</v>
      </c>
      <c r="J93" s="264">
        <f t="shared" si="4"/>
        <v>0.74309094245748541</v>
      </c>
      <c r="K93" s="68" t="s">
        <v>622</v>
      </c>
    </row>
    <row r="94" spans="1:11" ht="32.25" customHeight="1" x14ac:dyDescent="0.25">
      <c r="A94" s="258" t="s">
        <v>452</v>
      </c>
      <c r="B94" s="251" t="s">
        <v>257</v>
      </c>
      <c r="C94" s="251" t="s">
        <v>165</v>
      </c>
      <c r="D94" s="257" t="s">
        <v>203</v>
      </c>
      <c r="E94" s="308">
        <v>10404000</v>
      </c>
      <c r="F94" s="308">
        <v>10404000</v>
      </c>
      <c r="G94" s="273">
        <v>20808000</v>
      </c>
      <c r="H94" s="262">
        <v>16206000</v>
      </c>
      <c r="I94" s="263">
        <v>4602000</v>
      </c>
      <c r="J94" s="264">
        <f t="shared" si="4"/>
        <v>0.7788350634371396</v>
      </c>
      <c r="K94" s="68" t="s">
        <v>622</v>
      </c>
    </row>
    <row r="95" spans="1:11" ht="32.25" customHeight="1" x14ac:dyDescent="0.25">
      <c r="A95" s="258" t="s">
        <v>452</v>
      </c>
      <c r="B95" s="251" t="s">
        <v>254</v>
      </c>
      <c r="C95" s="251" t="s">
        <v>162</v>
      </c>
      <c r="D95" s="257" t="s">
        <v>163</v>
      </c>
      <c r="E95" s="308">
        <v>10404000</v>
      </c>
      <c r="F95" s="308">
        <v>10404000</v>
      </c>
      <c r="G95" s="273">
        <v>20808000</v>
      </c>
      <c r="H95" s="262">
        <v>16206000</v>
      </c>
      <c r="I95" s="263">
        <v>4602000</v>
      </c>
      <c r="J95" s="264">
        <f t="shared" si="4"/>
        <v>0.7788350634371396</v>
      </c>
      <c r="K95" s="68" t="s">
        <v>622</v>
      </c>
    </row>
    <row r="96" spans="1:11" ht="32.25" customHeight="1" x14ac:dyDescent="0.25">
      <c r="A96" s="258" t="s">
        <v>452</v>
      </c>
      <c r="B96" s="251" t="s">
        <v>274</v>
      </c>
      <c r="C96" s="251" t="s">
        <v>162</v>
      </c>
      <c r="D96" s="257" t="s">
        <v>164</v>
      </c>
      <c r="E96" s="308">
        <v>11400000</v>
      </c>
      <c r="F96" s="308">
        <v>11400000</v>
      </c>
      <c r="G96" s="273">
        <v>22800000</v>
      </c>
      <c r="H96" s="262">
        <v>18400000</v>
      </c>
      <c r="I96" s="263">
        <v>4400000</v>
      </c>
      <c r="J96" s="264">
        <f t="shared" si="4"/>
        <v>0.80701754385964908</v>
      </c>
      <c r="K96" s="68" t="s">
        <v>622</v>
      </c>
    </row>
    <row r="97" spans="1:11" ht="32.25" customHeight="1" x14ac:dyDescent="0.25">
      <c r="A97" s="258" t="s">
        <v>452</v>
      </c>
      <c r="B97" s="251" t="s">
        <v>257</v>
      </c>
      <c r="C97" s="251" t="s">
        <v>162</v>
      </c>
      <c r="D97" s="257" t="s">
        <v>446</v>
      </c>
      <c r="E97" s="308">
        <v>10404000</v>
      </c>
      <c r="F97" s="308">
        <v>10404000</v>
      </c>
      <c r="G97" s="273">
        <v>10404000</v>
      </c>
      <c r="H97" s="262">
        <v>0</v>
      </c>
      <c r="I97" s="263">
        <v>10404000</v>
      </c>
      <c r="J97" s="264">
        <f t="shared" si="4"/>
        <v>0</v>
      </c>
      <c r="K97" s="68" t="s">
        <v>621</v>
      </c>
    </row>
    <row r="98" spans="1:11" ht="32.25" customHeight="1" x14ac:dyDescent="0.25">
      <c r="A98" s="258" t="s">
        <v>452</v>
      </c>
      <c r="B98" s="251" t="s">
        <v>563</v>
      </c>
      <c r="C98" s="251" t="s">
        <v>162</v>
      </c>
      <c r="D98" s="257" t="s">
        <v>425</v>
      </c>
      <c r="E98" s="308">
        <v>10404000</v>
      </c>
      <c r="F98" s="308">
        <v>10404000</v>
      </c>
      <c r="G98" s="273">
        <v>20808000</v>
      </c>
      <c r="H98" s="262">
        <v>5202000</v>
      </c>
      <c r="I98" s="263">
        <v>15606000</v>
      </c>
      <c r="J98" s="264">
        <f t="shared" si="4"/>
        <v>0.25</v>
      </c>
      <c r="K98" s="68" t="s">
        <v>622</v>
      </c>
    </row>
    <row r="99" spans="1:11" ht="32.25" customHeight="1" x14ac:dyDescent="0.25">
      <c r="A99" s="258" t="s">
        <v>452</v>
      </c>
      <c r="B99" s="251" t="s">
        <v>397</v>
      </c>
      <c r="C99" s="251" t="s">
        <v>141</v>
      </c>
      <c r="D99" s="257" t="s">
        <v>142</v>
      </c>
      <c r="E99" s="308">
        <v>22026000</v>
      </c>
      <c r="F99" s="308">
        <v>22026000</v>
      </c>
      <c r="G99" s="273">
        <v>22026000</v>
      </c>
      <c r="H99" s="262">
        <v>0</v>
      </c>
      <c r="I99" s="263">
        <v>22026000</v>
      </c>
      <c r="J99" s="264">
        <f t="shared" si="4"/>
        <v>0</v>
      </c>
      <c r="K99" s="68" t="s">
        <v>621</v>
      </c>
    </row>
    <row r="100" spans="1:11" ht="32.25" customHeight="1" x14ac:dyDescent="0.25">
      <c r="A100" s="253" t="s">
        <v>452</v>
      </c>
      <c r="B100" s="253" t="s">
        <v>232</v>
      </c>
      <c r="C100" s="253" t="s">
        <v>386</v>
      </c>
      <c r="D100" s="257" t="s">
        <v>462</v>
      </c>
      <c r="E100" s="307">
        <v>67200000</v>
      </c>
      <c r="F100" s="248">
        <v>67200000</v>
      </c>
      <c r="G100" s="273">
        <v>134400000</v>
      </c>
      <c r="H100" s="262">
        <v>67200000</v>
      </c>
      <c r="I100" s="263">
        <v>67200000</v>
      </c>
      <c r="J100" s="264">
        <f t="shared" si="4"/>
        <v>0.5</v>
      </c>
      <c r="K100" s="68" t="s">
        <v>622</v>
      </c>
    </row>
    <row r="101" spans="1:11" ht="32.25" customHeight="1" x14ac:dyDescent="0.25">
      <c r="A101" s="253" t="s">
        <v>452</v>
      </c>
      <c r="B101" s="253" t="s">
        <v>109</v>
      </c>
      <c r="C101" s="253" t="s">
        <v>116</v>
      </c>
      <c r="D101" s="257" t="s">
        <v>514</v>
      </c>
      <c r="E101" s="308">
        <v>182299865</v>
      </c>
      <c r="F101" s="308">
        <v>182299865</v>
      </c>
      <c r="G101" s="273">
        <v>364599730</v>
      </c>
      <c r="H101" s="262">
        <v>171386145</v>
      </c>
      <c r="I101" s="263">
        <v>193213585</v>
      </c>
      <c r="J101" s="264">
        <f t="shared" si="4"/>
        <v>0.47006657136032437</v>
      </c>
      <c r="K101" s="68" t="s">
        <v>622</v>
      </c>
    </row>
    <row r="102" spans="1:11" ht="32.25" customHeight="1" x14ac:dyDescent="0.25">
      <c r="A102" s="260" t="s">
        <v>452</v>
      </c>
      <c r="B102" s="260" t="s">
        <v>109</v>
      </c>
      <c r="C102" s="255" t="s">
        <v>118</v>
      </c>
      <c r="D102" s="320" t="s">
        <v>605</v>
      </c>
      <c r="E102" s="307" t="s">
        <v>572</v>
      </c>
      <c r="F102" s="248"/>
      <c r="G102" s="303">
        <v>18000000</v>
      </c>
      <c r="H102" s="262">
        <v>0</v>
      </c>
      <c r="I102" s="263">
        <v>18000000</v>
      </c>
      <c r="J102" s="264">
        <f t="shared" si="4"/>
        <v>0</v>
      </c>
      <c r="K102" s="68" t="s">
        <v>621</v>
      </c>
    </row>
    <row r="103" spans="1:11" ht="32.25" customHeight="1" x14ac:dyDescent="0.25">
      <c r="A103" s="253" t="s">
        <v>452</v>
      </c>
      <c r="B103" s="253" t="s">
        <v>109</v>
      </c>
      <c r="C103" s="253"/>
      <c r="D103" s="257" t="s">
        <v>515</v>
      </c>
      <c r="E103" s="308">
        <v>240000000</v>
      </c>
      <c r="F103" s="308">
        <v>240000000</v>
      </c>
      <c r="G103" s="273">
        <v>480000000</v>
      </c>
      <c r="H103" s="262">
        <v>0</v>
      </c>
      <c r="I103" s="263">
        <v>480000000</v>
      </c>
      <c r="J103" s="264">
        <f t="shared" si="4"/>
        <v>0</v>
      </c>
      <c r="K103" s="68" t="s">
        <v>621</v>
      </c>
    </row>
    <row r="104" spans="1:11" ht="32.25" customHeight="1" x14ac:dyDescent="0.25">
      <c r="A104" s="253" t="s">
        <v>452</v>
      </c>
      <c r="B104" s="253" t="s">
        <v>109</v>
      </c>
      <c r="C104" s="253" t="s">
        <v>135</v>
      </c>
      <c r="D104" s="257" t="s">
        <v>383</v>
      </c>
      <c r="E104" s="308">
        <v>333750000</v>
      </c>
      <c r="F104" s="315">
        <v>333750000</v>
      </c>
      <c r="G104" s="273">
        <v>667500000</v>
      </c>
      <c r="H104" s="262">
        <v>280500000</v>
      </c>
      <c r="I104" s="263">
        <v>387000000</v>
      </c>
      <c r="J104" s="264">
        <f t="shared" si="4"/>
        <v>0.42022471910112358</v>
      </c>
      <c r="K104" s="68" t="s">
        <v>622</v>
      </c>
    </row>
    <row r="105" spans="1:11" ht="32.25" customHeight="1" x14ac:dyDescent="0.25">
      <c r="A105" s="253" t="s">
        <v>452</v>
      </c>
      <c r="B105" s="253" t="s">
        <v>109</v>
      </c>
      <c r="C105" s="253" t="s">
        <v>135</v>
      </c>
      <c r="D105" s="257" t="s">
        <v>137</v>
      </c>
      <c r="E105" s="307">
        <v>482375000</v>
      </c>
      <c r="F105" s="248">
        <v>482375000</v>
      </c>
      <c r="G105" s="273">
        <v>964750000</v>
      </c>
      <c r="H105" s="262">
        <v>479159000</v>
      </c>
      <c r="I105" s="263">
        <v>485591000</v>
      </c>
      <c r="J105" s="264">
        <f t="shared" si="4"/>
        <v>0.49666649391033946</v>
      </c>
      <c r="K105" s="68" t="s">
        <v>622</v>
      </c>
    </row>
    <row r="106" spans="1:11" ht="32.25" customHeight="1" x14ac:dyDescent="0.25">
      <c r="A106" s="253" t="s">
        <v>452</v>
      </c>
      <c r="B106" s="253" t="s">
        <v>109</v>
      </c>
      <c r="C106" s="253" t="s">
        <v>134</v>
      </c>
      <c r="D106" s="257" t="s">
        <v>225</v>
      </c>
      <c r="E106" s="308">
        <v>361860000</v>
      </c>
      <c r="F106" s="315">
        <v>361860000</v>
      </c>
      <c r="G106" s="273">
        <v>723720000</v>
      </c>
      <c r="H106" s="262">
        <v>270350000</v>
      </c>
      <c r="I106" s="263">
        <v>453370000</v>
      </c>
      <c r="J106" s="264">
        <f t="shared" si="4"/>
        <v>0.37355607140883212</v>
      </c>
      <c r="K106" s="68" t="s">
        <v>622</v>
      </c>
    </row>
    <row r="107" spans="1:11" ht="32.25" customHeight="1" x14ac:dyDescent="0.25">
      <c r="A107" s="253" t="s">
        <v>452</v>
      </c>
      <c r="B107" s="253" t="s">
        <v>109</v>
      </c>
      <c r="C107" s="253" t="s">
        <v>133</v>
      </c>
      <c r="D107" s="257" t="s">
        <v>323</v>
      </c>
      <c r="E107" s="307">
        <v>464150000</v>
      </c>
      <c r="F107" s="248">
        <v>464150000</v>
      </c>
      <c r="G107" s="273">
        <v>928300000</v>
      </c>
      <c r="H107" s="262">
        <v>519400000</v>
      </c>
      <c r="I107" s="263">
        <v>408900000</v>
      </c>
      <c r="J107" s="264">
        <f t="shared" si="4"/>
        <v>0.55951739739308415</v>
      </c>
      <c r="K107" s="68" t="s">
        <v>622</v>
      </c>
    </row>
    <row r="108" spans="1:11" ht="32.25" customHeight="1" x14ac:dyDescent="0.25">
      <c r="A108" s="253" t="s">
        <v>452</v>
      </c>
      <c r="B108" s="253" t="s">
        <v>109</v>
      </c>
      <c r="C108" s="253" t="s">
        <v>379</v>
      </c>
      <c r="D108" s="257" t="s">
        <v>551</v>
      </c>
      <c r="E108" s="308">
        <v>2155600000</v>
      </c>
      <c r="F108" s="308">
        <v>2155600000</v>
      </c>
      <c r="G108" s="273">
        <v>4311200000</v>
      </c>
      <c r="H108" s="262">
        <v>2249250000</v>
      </c>
      <c r="I108" s="263">
        <v>2061950000</v>
      </c>
      <c r="J108" s="264">
        <f t="shared" si="4"/>
        <v>0.52172249025793282</v>
      </c>
      <c r="K108" s="68" t="s">
        <v>622</v>
      </c>
    </row>
    <row r="109" spans="1:11" ht="32.25" customHeight="1" x14ac:dyDescent="0.25">
      <c r="A109" s="260" t="s">
        <v>452</v>
      </c>
      <c r="B109" s="260" t="s">
        <v>109</v>
      </c>
      <c r="C109" s="261" t="s">
        <v>597</v>
      </c>
      <c r="D109" s="320" t="s">
        <v>603</v>
      </c>
      <c r="E109" s="307" t="s">
        <v>572</v>
      </c>
      <c r="F109" s="248"/>
      <c r="G109" s="303">
        <v>56430000</v>
      </c>
      <c r="H109" s="262">
        <v>0</v>
      </c>
      <c r="I109" s="263">
        <v>56430000</v>
      </c>
      <c r="J109" s="264">
        <f t="shared" si="4"/>
        <v>0</v>
      </c>
      <c r="K109" s="68" t="s">
        <v>621</v>
      </c>
    </row>
    <row r="110" spans="1:11" ht="32.25" customHeight="1" x14ac:dyDescent="0.25">
      <c r="A110" s="260" t="s">
        <v>452</v>
      </c>
      <c r="B110" s="260" t="s">
        <v>109</v>
      </c>
      <c r="C110" s="255">
        <v>85121600</v>
      </c>
      <c r="D110" s="320" t="s">
        <v>604</v>
      </c>
      <c r="E110" s="307" t="s">
        <v>572</v>
      </c>
      <c r="F110" s="248"/>
      <c r="G110" s="303">
        <v>56430000</v>
      </c>
      <c r="H110" s="262">
        <v>0</v>
      </c>
      <c r="I110" s="263">
        <v>56430000</v>
      </c>
      <c r="J110" s="264">
        <f t="shared" ref="J110:J141" si="6">+H110*100%/G110</f>
        <v>0</v>
      </c>
      <c r="K110" s="68" t="s">
        <v>621</v>
      </c>
    </row>
    <row r="111" spans="1:11" ht="32.25" customHeight="1" x14ac:dyDescent="0.25">
      <c r="A111" s="260" t="s">
        <v>452</v>
      </c>
      <c r="B111" s="260" t="s">
        <v>109</v>
      </c>
      <c r="C111" s="255" t="s">
        <v>598</v>
      </c>
      <c r="D111" s="320" t="s">
        <v>601</v>
      </c>
      <c r="E111" s="307" t="s">
        <v>572</v>
      </c>
      <c r="F111" s="248"/>
      <c r="G111" s="303">
        <v>56430000</v>
      </c>
      <c r="H111" s="262">
        <v>0</v>
      </c>
      <c r="I111" s="263">
        <v>56430000</v>
      </c>
      <c r="J111" s="264">
        <f t="shared" si="6"/>
        <v>0</v>
      </c>
      <c r="K111" s="68" t="s">
        <v>621</v>
      </c>
    </row>
    <row r="112" spans="1:11" ht="32.25" customHeight="1" x14ac:dyDescent="0.25">
      <c r="A112" s="260" t="s">
        <v>452</v>
      </c>
      <c r="B112" s="260" t="s">
        <v>109</v>
      </c>
      <c r="C112" s="261" t="s">
        <v>599</v>
      </c>
      <c r="D112" s="320" t="s">
        <v>602</v>
      </c>
      <c r="E112" s="307" t="s">
        <v>572</v>
      </c>
      <c r="F112" s="248"/>
      <c r="G112" s="303">
        <v>56430000</v>
      </c>
      <c r="H112" s="262">
        <v>0</v>
      </c>
      <c r="I112" s="263">
        <v>56430000</v>
      </c>
      <c r="J112" s="264">
        <f t="shared" si="6"/>
        <v>0</v>
      </c>
      <c r="K112" s="68" t="s">
        <v>621</v>
      </c>
    </row>
    <row r="113" spans="1:11" ht="32.25" customHeight="1" x14ac:dyDescent="0.25">
      <c r="A113" s="253" t="s">
        <v>452</v>
      </c>
      <c r="B113" s="253" t="s">
        <v>109</v>
      </c>
      <c r="C113" s="253" t="s">
        <v>196</v>
      </c>
      <c r="D113" s="257" t="s">
        <v>197</v>
      </c>
      <c r="E113" s="308">
        <v>162000000</v>
      </c>
      <c r="F113" s="315">
        <v>162000000</v>
      </c>
      <c r="G113" s="273">
        <v>324000000</v>
      </c>
      <c r="H113" s="262">
        <v>162000000</v>
      </c>
      <c r="I113" s="263">
        <v>162000000</v>
      </c>
      <c r="J113" s="264">
        <f t="shared" si="6"/>
        <v>0.5</v>
      </c>
      <c r="K113" s="68" t="s">
        <v>622</v>
      </c>
    </row>
    <row r="114" spans="1:11" ht="32.25" customHeight="1" x14ac:dyDescent="0.25">
      <c r="A114" s="253" t="s">
        <v>452</v>
      </c>
      <c r="B114" s="253" t="s">
        <v>109</v>
      </c>
      <c r="C114" s="253" t="s">
        <v>394</v>
      </c>
      <c r="D114" s="257" t="s">
        <v>202</v>
      </c>
      <c r="E114" s="308">
        <v>270000000</v>
      </c>
      <c r="F114" s="315">
        <v>270000000</v>
      </c>
      <c r="G114" s="273">
        <v>540000000</v>
      </c>
      <c r="H114" s="262">
        <v>270000000</v>
      </c>
      <c r="I114" s="263">
        <v>270000000</v>
      </c>
      <c r="J114" s="264">
        <f t="shared" si="6"/>
        <v>0.5</v>
      </c>
      <c r="K114" s="68" t="s">
        <v>622</v>
      </c>
    </row>
    <row r="115" spans="1:11" ht="32.25" customHeight="1" x14ac:dyDescent="0.25">
      <c r="A115" s="253" t="s">
        <v>452</v>
      </c>
      <c r="B115" s="253" t="s">
        <v>109</v>
      </c>
      <c r="C115" s="253" t="s">
        <v>384</v>
      </c>
      <c r="D115" s="257" t="s">
        <v>239</v>
      </c>
      <c r="E115" s="308">
        <v>54000000</v>
      </c>
      <c r="F115" s="315">
        <v>54000000</v>
      </c>
      <c r="G115" s="273">
        <v>108000000</v>
      </c>
      <c r="H115" s="262">
        <v>60000000</v>
      </c>
      <c r="I115" s="263">
        <v>48000000</v>
      </c>
      <c r="J115" s="264">
        <f t="shared" si="6"/>
        <v>0.55555555555555558</v>
      </c>
      <c r="K115" s="68" t="s">
        <v>622</v>
      </c>
    </row>
    <row r="116" spans="1:11" ht="32.25" customHeight="1" x14ac:dyDescent="0.25">
      <c r="A116" s="253" t="s">
        <v>452</v>
      </c>
      <c r="B116" s="253" t="s">
        <v>109</v>
      </c>
      <c r="C116" s="253" t="s">
        <v>116</v>
      </c>
      <c r="D116" s="257" t="s">
        <v>238</v>
      </c>
      <c r="E116" s="308">
        <v>51000000</v>
      </c>
      <c r="F116" s="315">
        <v>51000000</v>
      </c>
      <c r="G116" s="273">
        <v>102000000</v>
      </c>
      <c r="H116" s="262">
        <v>0</v>
      </c>
      <c r="I116" s="263">
        <v>102000000</v>
      </c>
      <c r="J116" s="264">
        <f t="shared" si="6"/>
        <v>0</v>
      </c>
      <c r="K116" s="68" t="s">
        <v>621</v>
      </c>
    </row>
    <row r="117" spans="1:11" ht="32.25" customHeight="1" x14ac:dyDescent="0.25">
      <c r="A117" s="253" t="s">
        <v>452</v>
      </c>
      <c r="B117" s="253" t="s">
        <v>560</v>
      </c>
      <c r="C117" s="253" t="s">
        <v>116</v>
      </c>
      <c r="D117" s="257" t="s">
        <v>504</v>
      </c>
      <c r="E117" s="308">
        <v>1512000000</v>
      </c>
      <c r="F117" s="315">
        <v>1512000000</v>
      </c>
      <c r="G117" s="273">
        <v>2967119000</v>
      </c>
      <c r="H117" s="262">
        <v>1349040000</v>
      </c>
      <c r="I117" s="263">
        <v>1618079000</v>
      </c>
      <c r="J117" s="264">
        <f t="shared" si="6"/>
        <v>0.45466326089381653</v>
      </c>
      <c r="K117" s="68" t="s">
        <v>622</v>
      </c>
    </row>
    <row r="118" spans="1:11" ht="32.25" customHeight="1" x14ac:dyDescent="0.25">
      <c r="A118" s="253" t="s">
        <v>452</v>
      </c>
      <c r="B118" s="253" t="s">
        <v>109</v>
      </c>
      <c r="C118" s="253"/>
      <c r="D118" s="257" t="s">
        <v>505</v>
      </c>
      <c r="E118" s="308">
        <v>240000000</v>
      </c>
      <c r="F118" s="315">
        <v>240000000</v>
      </c>
      <c r="G118" s="273">
        <v>240240000</v>
      </c>
      <c r="H118" s="262">
        <v>0</v>
      </c>
      <c r="I118" s="263">
        <v>240240000</v>
      </c>
      <c r="J118" s="264">
        <f t="shared" si="6"/>
        <v>0</v>
      </c>
      <c r="K118" s="68" t="s">
        <v>621</v>
      </c>
    </row>
    <row r="119" spans="1:11" ht="32.25" customHeight="1" x14ac:dyDescent="0.25">
      <c r="A119" s="253" t="s">
        <v>452</v>
      </c>
      <c r="B119" s="253" t="s">
        <v>109</v>
      </c>
      <c r="C119" s="253" t="s">
        <v>183</v>
      </c>
      <c r="D119" s="257" t="s">
        <v>184</v>
      </c>
      <c r="E119" s="308">
        <v>300000000</v>
      </c>
      <c r="F119" s="315">
        <v>300000000</v>
      </c>
      <c r="G119" s="273">
        <v>800000000</v>
      </c>
      <c r="H119" s="262">
        <v>700000000</v>
      </c>
      <c r="I119" s="263">
        <v>100000000</v>
      </c>
      <c r="J119" s="264">
        <f t="shared" si="6"/>
        <v>0.875</v>
      </c>
      <c r="K119" s="68" t="s">
        <v>622</v>
      </c>
    </row>
    <row r="120" spans="1:11" ht="32.25" customHeight="1" x14ac:dyDescent="0.25">
      <c r="A120" s="258" t="s">
        <v>452</v>
      </c>
      <c r="B120" s="251" t="s">
        <v>562</v>
      </c>
      <c r="C120" s="251" t="s">
        <v>410</v>
      </c>
      <c r="D120" s="257" t="s">
        <v>544</v>
      </c>
      <c r="E120" s="308">
        <v>117410050</v>
      </c>
      <c r="F120" s="315">
        <v>117410050</v>
      </c>
      <c r="G120" s="273">
        <v>117410050</v>
      </c>
      <c r="H120" s="262">
        <v>0</v>
      </c>
      <c r="I120" s="263">
        <v>117410050</v>
      </c>
      <c r="J120" s="264">
        <f t="shared" si="6"/>
        <v>0</v>
      </c>
      <c r="K120" s="68" t="s">
        <v>621</v>
      </c>
    </row>
    <row r="121" spans="1:11" ht="32.25" customHeight="1" x14ac:dyDescent="0.25">
      <c r="A121" s="258" t="s">
        <v>452</v>
      </c>
      <c r="B121" s="251" t="s">
        <v>257</v>
      </c>
      <c r="C121" s="251" t="s">
        <v>374</v>
      </c>
      <c r="D121" s="257" t="s">
        <v>521</v>
      </c>
      <c r="E121" s="308">
        <v>343980000</v>
      </c>
      <c r="F121" s="308">
        <v>343980000</v>
      </c>
      <c r="G121" s="345">
        <v>630630000</v>
      </c>
      <c r="H121" s="346">
        <v>329680667</v>
      </c>
      <c r="I121" s="357">
        <v>300949333</v>
      </c>
      <c r="J121" s="264">
        <f t="shared" si="6"/>
        <v>0.52277986616558048</v>
      </c>
      <c r="K121" s="68" t="s">
        <v>622</v>
      </c>
    </row>
    <row r="122" spans="1:11" ht="32.25" customHeight="1" x14ac:dyDescent="0.25">
      <c r="A122" s="258" t="s">
        <v>452</v>
      </c>
      <c r="B122" s="251" t="s">
        <v>257</v>
      </c>
      <c r="C122" s="251" t="s">
        <v>177</v>
      </c>
      <c r="D122" s="257" t="s">
        <v>178</v>
      </c>
      <c r="E122" s="308">
        <v>18852000</v>
      </c>
      <c r="F122" s="308">
        <v>18852000</v>
      </c>
      <c r="G122" s="273">
        <v>38980334</v>
      </c>
      <c r="H122" s="262">
        <v>28954334</v>
      </c>
      <c r="I122" s="263">
        <v>10026000</v>
      </c>
      <c r="J122" s="264">
        <f t="shared" si="6"/>
        <v>0.74279337883559438</v>
      </c>
      <c r="K122" s="68" t="s">
        <v>622</v>
      </c>
    </row>
    <row r="123" spans="1:11" ht="32.25" customHeight="1" x14ac:dyDescent="0.25">
      <c r="A123" s="253" t="s">
        <v>452</v>
      </c>
      <c r="B123" s="253" t="s">
        <v>109</v>
      </c>
      <c r="C123" s="253"/>
      <c r="D123" s="257" t="s">
        <v>244</v>
      </c>
      <c r="E123" s="308">
        <v>300000000</v>
      </c>
      <c r="F123" s="315">
        <v>300000000</v>
      </c>
      <c r="G123" s="273">
        <v>600000000</v>
      </c>
      <c r="H123" s="262">
        <v>300000000</v>
      </c>
      <c r="I123" s="263">
        <v>300000000</v>
      </c>
      <c r="J123" s="264">
        <f t="shared" si="6"/>
        <v>0.5</v>
      </c>
      <c r="K123" s="68" t="s">
        <v>622</v>
      </c>
    </row>
    <row r="124" spans="1:11" ht="32.25" customHeight="1" x14ac:dyDescent="0.25">
      <c r="A124" s="253" t="s">
        <v>452</v>
      </c>
      <c r="B124" s="253" t="s">
        <v>109</v>
      </c>
      <c r="C124" s="253" t="s">
        <v>393</v>
      </c>
      <c r="D124" s="257" t="s">
        <v>242</v>
      </c>
      <c r="E124" s="308">
        <v>198900000</v>
      </c>
      <c r="F124" s="315">
        <v>198900000</v>
      </c>
      <c r="G124" s="273">
        <v>177800000</v>
      </c>
      <c r="H124" s="262">
        <v>0</v>
      </c>
      <c r="I124" s="263">
        <v>177800000</v>
      </c>
      <c r="J124" s="264">
        <f t="shared" si="6"/>
        <v>0</v>
      </c>
      <c r="K124" s="68" t="s">
        <v>621</v>
      </c>
    </row>
    <row r="125" spans="1:11" ht="32.25" customHeight="1" x14ac:dyDescent="0.25">
      <c r="A125" s="253" t="s">
        <v>452</v>
      </c>
      <c r="B125" s="253" t="s">
        <v>109</v>
      </c>
      <c r="C125" s="253" t="s">
        <v>381</v>
      </c>
      <c r="D125" s="257" t="s">
        <v>506</v>
      </c>
      <c r="E125" s="308">
        <v>210000000</v>
      </c>
      <c r="F125" s="315">
        <v>210000000</v>
      </c>
      <c r="G125" s="273">
        <v>210000000</v>
      </c>
      <c r="H125" s="262">
        <v>0</v>
      </c>
      <c r="I125" s="263">
        <v>210000000</v>
      </c>
      <c r="J125" s="264">
        <f t="shared" si="6"/>
        <v>0</v>
      </c>
      <c r="K125" s="68" t="s">
        <v>621</v>
      </c>
    </row>
    <row r="126" spans="1:11" ht="32.25" customHeight="1" x14ac:dyDescent="0.25">
      <c r="A126" s="253" t="s">
        <v>452</v>
      </c>
      <c r="B126" s="253" t="s">
        <v>109</v>
      </c>
      <c r="C126" s="253" t="s">
        <v>381</v>
      </c>
      <c r="D126" s="257" t="s">
        <v>507</v>
      </c>
      <c r="E126" s="308">
        <v>275000000</v>
      </c>
      <c r="F126" s="315">
        <v>275000000</v>
      </c>
      <c r="G126" s="273">
        <v>550000000</v>
      </c>
      <c r="H126" s="262">
        <v>0</v>
      </c>
      <c r="I126" s="263">
        <v>550000000</v>
      </c>
      <c r="J126" s="264">
        <f t="shared" si="6"/>
        <v>0</v>
      </c>
      <c r="K126" s="68" t="s">
        <v>621</v>
      </c>
    </row>
    <row r="127" spans="1:11" ht="32.25" customHeight="1" x14ac:dyDescent="0.25">
      <c r="A127" s="260" t="s">
        <v>452</v>
      </c>
      <c r="B127" s="260" t="s">
        <v>109</v>
      </c>
      <c r="C127" s="255">
        <v>80111609</v>
      </c>
      <c r="D127" s="320" t="s">
        <v>606</v>
      </c>
      <c r="E127" s="307" t="s">
        <v>572</v>
      </c>
      <c r="F127" s="248"/>
      <c r="G127" s="303">
        <v>15000000</v>
      </c>
      <c r="H127" s="262">
        <v>0</v>
      </c>
      <c r="I127" s="263">
        <v>15000000</v>
      </c>
      <c r="J127" s="264">
        <f t="shared" si="6"/>
        <v>0</v>
      </c>
      <c r="K127" s="68" t="s">
        <v>621</v>
      </c>
    </row>
    <row r="128" spans="1:11" ht="32.25" customHeight="1" x14ac:dyDescent="0.25">
      <c r="A128" s="258" t="s">
        <v>452</v>
      </c>
      <c r="B128" s="251" t="s">
        <v>564</v>
      </c>
      <c r="C128" s="251" t="s">
        <v>278</v>
      </c>
      <c r="D128" s="246" t="s">
        <v>424</v>
      </c>
      <c r="E128" s="308">
        <v>25200000</v>
      </c>
      <c r="F128" s="308">
        <v>25200000</v>
      </c>
      <c r="G128" s="273">
        <v>92400000</v>
      </c>
      <c r="H128" s="262">
        <v>92400000</v>
      </c>
      <c r="I128" s="263">
        <f>+G128-H128</f>
        <v>0</v>
      </c>
      <c r="J128" s="264">
        <f t="shared" si="6"/>
        <v>1</v>
      </c>
      <c r="K128" s="159" t="s">
        <v>580</v>
      </c>
    </row>
    <row r="129" spans="1:11" ht="32.25" customHeight="1" x14ac:dyDescent="0.25">
      <c r="A129" s="253" t="s">
        <v>452</v>
      </c>
      <c r="B129" s="253" t="s">
        <v>109</v>
      </c>
      <c r="C129" s="253" t="s">
        <v>508</v>
      </c>
      <c r="D129" s="257" t="s">
        <v>125</v>
      </c>
      <c r="E129" s="308">
        <v>23400000</v>
      </c>
      <c r="F129" s="315">
        <v>23400000</v>
      </c>
      <c r="G129" s="273">
        <v>46800000</v>
      </c>
      <c r="H129" s="262">
        <v>23400000</v>
      </c>
      <c r="I129" s="263">
        <v>23400000</v>
      </c>
      <c r="J129" s="264">
        <f t="shared" si="6"/>
        <v>0.5</v>
      </c>
      <c r="K129" s="68" t="s">
        <v>622</v>
      </c>
    </row>
    <row r="130" spans="1:11" ht="32.25" customHeight="1" x14ac:dyDescent="0.25">
      <c r="A130" s="253" t="s">
        <v>452</v>
      </c>
      <c r="B130" s="253" t="s">
        <v>233</v>
      </c>
      <c r="C130" s="253" t="s">
        <v>123</v>
      </c>
      <c r="D130" s="257" t="s">
        <v>509</v>
      </c>
      <c r="E130" s="308">
        <v>216000000</v>
      </c>
      <c r="F130" s="315">
        <v>216000000</v>
      </c>
      <c r="G130" s="273">
        <v>432000000</v>
      </c>
      <c r="H130" s="262">
        <v>183000000</v>
      </c>
      <c r="I130" s="263">
        <v>249000000</v>
      </c>
      <c r="J130" s="264">
        <f t="shared" si="6"/>
        <v>0.4236111111111111</v>
      </c>
      <c r="K130" s="68" t="s">
        <v>622</v>
      </c>
    </row>
    <row r="131" spans="1:11" ht="32.25" customHeight="1" x14ac:dyDescent="0.25">
      <c r="A131" s="253" t="s">
        <v>452</v>
      </c>
      <c r="B131" s="253" t="s">
        <v>233</v>
      </c>
      <c r="C131" s="253" t="s">
        <v>510</v>
      </c>
      <c r="D131" s="257" t="s">
        <v>222</v>
      </c>
      <c r="E131" s="308">
        <v>27600000</v>
      </c>
      <c r="F131" s="315">
        <v>27600000</v>
      </c>
      <c r="G131" s="273">
        <v>55200000</v>
      </c>
      <c r="H131" s="262">
        <v>28100000</v>
      </c>
      <c r="I131" s="263">
        <v>27100000</v>
      </c>
      <c r="J131" s="264">
        <f t="shared" si="6"/>
        <v>0.50905797101449279</v>
      </c>
      <c r="K131" s="68" t="s">
        <v>622</v>
      </c>
    </row>
    <row r="132" spans="1:11" ht="32.25" customHeight="1" x14ac:dyDescent="0.25">
      <c r="A132" s="253" t="s">
        <v>452</v>
      </c>
      <c r="B132" s="253" t="s">
        <v>232</v>
      </c>
      <c r="C132" s="253" t="s">
        <v>120</v>
      </c>
      <c r="D132" s="257" t="s">
        <v>511</v>
      </c>
      <c r="E132" s="308">
        <v>126000000</v>
      </c>
      <c r="F132" s="308">
        <v>126000000</v>
      </c>
      <c r="G132" s="273">
        <v>234000000</v>
      </c>
      <c r="H132" s="262">
        <v>107950000</v>
      </c>
      <c r="I132" s="263">
        <v>126050000</v>
      </c>
      <c r="J132" s="264">
        <f t="shared" si="6"/>
        <v>0.46132478632478635</v>
      </c>
      <c r="K132" s="68" t="s">
        <v>622</v>
      </c>
    </row>
    <row r="133" spans="1:11" ht="32.25" customHeight="1" x14ac:dyDescent="0.25">
      <c r="A133" s="258" t="s">
        <v>452</v>
      </c>
      <c r="B133" s="251" t="s">
        <v>564</v>
      </c>
      <c r="C133" s="251" t="s">
        <v>200</v>
      </c>
      <c r="D133" s="246" t="s">
        <v>378</v>
      </c>
      <c r="E133" s="308">
        <v>33000000</v>
      </c>
      <c r="F133" s="308">
        <v>33000000</v>
      </c>
      <c r="G133" s="273">
        <v>121000000</v>
      </c>
      <c r="H133" s="262">
        <v>121000000</v>
      </c>
      <c r="I133" s="263">
        <f>+G133-H133</f>
        <v>0</v>
      </c>
      <c r="J133" s="264">
        <f t="shared" si="6"/>
        <v>1</v>
      </c>
      <c r="K133" s="159" t="s">
        <v>580</v>
      </c>
    </row>
    <row r="134" spans="1:11" ht="32.25" customHeight="1" x14ac:dyDescent="0.25">
      <c r="A134" s="258" t="s">
        <v>452</v>
      </c>
      <c r="B134" s="251" t="s">
        <v>254</v>
      </c>
      <c r="C134" s="251" t="s">
        <v>200</v>
      </c>
      <c r="D134" s="257" t="s">
        <v>528</v>
      </c>
      <c r="E134" s="308">
        <v>21000000</v>
      </c>
      <c r="F134" s="308">
        <v>21000000</v>
      </c>
      <c r="G134" s="273">
        <v>21000000</v>
      </c>
      <c r="H134" s="262">
        <v>13750000</v>
      </c>
      <c r="I134" s="263">
        <v>7250000</v>
      </c>
      <c r="J134" s="264">
        <f t="shared" si="6"/>
        <v>0.65476190476190477</v>
      </c>
      <c r="K134" s="68" t="s">
        <v>622</v>
      </c>
    </row>
    <row r="135" spans="1:11" ht="32.25" customHeight="1" x14ac:dyDescent="0.25">
      <c r="A135" s="253" t="s">
        <v>452</v>
      </c>
      <c r="B135" s="253" t="s">
        <v>558</v>
      </c>
      <c r="C135" s="253" t="s">
        <v>388</v>
      </c>
      <c r="D135" s="257" t="s">
        <v>512</v>
      </c>
      <c r="E135" s="308">
        <v>96000000</v>
      </c>
      <c r="F135" s="308">
        <v>96000000</v>
      </c>
      <c r="G135" s="273">
        <v>192000000</v>
      </c>
      <c r="H135" s="262">
        <v>112000000</v>
      </c>
      <c r="I135" s="263">
        <v>80000000</v>
      </c>
      <c r="J135" s="264">
        <f t="shared" si="6"/>
        <v>0.58333333333333337</v>
      </c>
      <c r="K135" s="68" t="s">
        <v>622</v>
      </c>
    </row>
    <row r="136" spans="1:11" ht="32.25" customHeight="1" x14ac:dyDescent="0.25">
      <c r="A136" s="258" t="s">
        <v>452</v>
      </c>
      <c r="B136" s="251" t="s">
        <v>562</v>
      </c>
      <c r="C136" s="251" t="s">
        <v>115</v>
      </c>
      <c r="D136" s="257" t="s">
        <v>272</v>
      </c>
      <c r="E136" s="308">
        <v>18000000</v>
      </c>
      <c r="F136" s="308">
        <v>18000000</v>
      </c>
      <c r="G136" s="273">
        <v>33000000</v>
      </c>
      <c r="H136" s="262">
        <v>8216667</v>
      </c>
      <c r="I136" s="263">
        <v>24783333</v>
      </c>
      <c r="J136" s="264">
        <f t="shared" si="6"/>
        <v>0.2489899090909091</v>
      </c>
      <c r="K136" s="68" t="s">
        <v>622</v>
      </c>
    </row>
    <row r="137" spans="1:11" ht="32.25" customHeight="1" x14ac:dyDescent="0.25">
      <c r="A137" s="253" t="s">
        <v>452</v>
      </c>
      <c r="B137" s="253" t="s">
        <v>109</v>
      </c>
      <c r="C137" s="253" t="s">
        <v>128</v>
      </c>
      <c r="D137" s="257" t="s">
        <v>129</v>
      </c>
      <c r="E137" s="308">
        <v>39000000</v>
      </c>
      <c r="F137" s="308">
        <v>39000000</v>
      </c>
      <c r="G137" s="273">
        <v>78000000</v>
      </c>
      <c r="H137" s="262">
        <v>52000000</v>
      </c>
      <c r="I137" s="263">
        <v>26000000</v>
      </c>
      <c r="J137" s="264">
        <f t="shared" si="6"/>
        <v>0.66666666666666663</v>
      </c>
      <c r="K137" s="68" t="s">
        <v>622</v>
      </c>
    </row>
    <row r="138" spans="1:11" ht="32.25" customHeight="1" x14ac:dyDescent="0.25">
      <c r="A138" s="253" t="s">
        <v>452</v>
      </c>
      <c r="B138" s="253" t="s">
        <v>232</v>
      </c>
      <c r="C138" s="253" t="s">
        <v>385</v>
      </c>
      <c r="D138" s="257" t="s">
        <v>224</v>
      </c>
      <c r="E138" s="308">
        <v>84000000</v>
      </c>
      <c r="F138" s="308">
        <v>84000000</v>
      </c>
      <c r="G138" s="273">
        <v>156000000</v>
      </c>
      <c r="H138" s="262">
        <v>55129999</v>
      </c>
      <c r="I138" s="263">
        <v>100870001</v>
      </c>
      <c r="J138" s="264">
        <f t="shared" si="6"/>
        <v>0.3533974294871795</v>
      </c>
      <c r="K138" s="68" t="s">
        <v>622</v>
      </c>
    </row>
    <row r="139" spans="1:11" ht="32.25" customHeight="1" x14ac:dyDescent="0.25">
      <c r="A139" s="253" t="s">
        <v>452</v>
      </c>
      <c r="B139" s="253" t="s">
        <v>241</v>
      </c>
      <c r="C139" s="253" t="s">
        <v>126</v>
      </c>
      <c r="D139" s="257" t="s">
        <v>587</v>
      </c>
      <c r="E139" s="308">
        <v>18000000</v>
      </c>
      <c r="F139" s="308">
        <v>18000000</v>
      </c>
      <c r="G139" s="273">
        <v>76000000</v>
      </c>
      <c r="H139" s="262">
        <v>51000000</v>
      </c>
      <c r="I139" s="263">
        <v>25000000</v>
      </c>
      <c r="J139" s="264">
        <f t="shared" si="6"/>
        <v>0.67105263157894735</v>
      </c>
      <c r="K139" s="68" t="s">
        <v>622</v>
      </c>
    </row>
    <row r="140" spans="1:11" ht="32.25" customHeight="1" x14ac:dyDescent="0.25">
      <c r="A140" s="258" t="s">
        <v>452</v>
      </c>
      <c r="B140" s="251" t="s">
        <v>562</v>
      </c>
      <c r="C140" s="251" t="s">
        <v>126</v>
      </c>
      <c r="D140" s="257" t="s">
        <v>526</v>
      </c>
      <c r="E140" s="308">
        <v>18000000</v>
      </c>
      <c r="F140" s="308">
        <v>18000000</v>
      </c>
      <c r="G140" s="273">
        <v>51600000</v>
      </c>
      <c r="H140" s="262">
        <v>7540000</v>
      </c>
      <c r="I140" s="263">
        <v>44060000</v>
      </c>
      <c r="J140" s="264">
        <f t="shared" si="6"/>
        <v>0.14612403100775193</v>
      </c>
      <c r="K140" s="68" t="s">
        <v>622</v>
      </c>
    </row>
    <row r="141" spans="1:11" ht="32.25" customHeight="1" x14ac:dyDescent="0.25">
      <c r="A141" s="253" t="s">
        <v>452</v>
      </c>
      <c r="B141" s="253" t="s">
        <v>232</v>
      </c>
      <c r="C141" s="253" t="s">
        <v>115</v>
      </c>
      <c r="D141" s="257" t="s">
        <v>596</v>
      </c>
      <c r="E141" s="308">
        <v>132000000</v>
      </c>
      <c r="F141" s="308">
        <v>132000000</v>
      </c>
      <c r="G141" s="273">
        <v>246000000</v>
      </c>
      <c r="H141" s="262">
        <v>154500000</v>
      </c>
      <c r="I141" s="263">
        <v>91500000</v>
      </c>
      <c r="J141" s="264">
        <f t="shared" si="6"/>
        <v>0.62804878048780488</v>
      </c>
      <c r="K141" s="68" t="s">
        <v>622</v>
      </c>
    </row>
    <row r="142" spans="1:11" ht="32.25" customHeight="1" x14ac:dyDescent="0.25">
      <c r="A142" s="260" t="s">
        <v>452</v>
      </c>
      <c r="B142" s="260" t="s">
        <v>109</v>
      </c>
      <c r="C142" s="250"/>
      <c r="D142" s="319" t="s">
        <v>617</v>
      </c>
      <c r="E142" s="307" t="s">
        <v>618</v>
      </c>
      <c r="F142" s="248"/>
      <c r="G142" s="303">
        <v>15000000</v>
      </c>
      <c r="H142" s="262"/>
      <c r="I142" s="263"/>
      <c r="J142" s="264"/>
      <c r="K142" s="68"/>
    </row>
    <row r="143" spans="1:11" ht="32.25" customHeight="1" x14ac:dyDescent="0.25">
      <c r="A143" s="260" t="s">
        <v>452</v>
      </c>
      <c r="B143" s="260" t="s">
        <v>109</v>
      </c>
      <c r="C143" s="260" t="s">
        <v>600</v>
      </c>
      <c r="D143" s="246" t="s">
        <v>577</v>
      </c>
      <c r="E143" s="307" t="s">
        <v>572</v>
      </c>
      <c r="F143" s="315">
        <v>0</v>
      </c>
      <c r="G143" s="273">
        <v>38500000</v>
      </c>
      <c r="H143" s="262">
        <v>0</v>
      </c>
      <c r="I143" s="263">
        <v>38500000</v>
      </c>
      <c r="J143" s="264">
        <f t="shared" ref="J143:J163" si="7">+H143*100%/G143</f>
        <v>0</v>
      </c>
      <c r="K143" s="68" t="s">
        <v>621</v>
      </c>
    </row>
    <row r="144" spans="1:11" ht="32.25" customHeight="1" x14ac:dyDescent="0.25">
      <c r="A144" s="250" t="s">
        <v>452</v>
      </c>
      <c r="B144" s="251" t="s">
        <v>562</v>
      </c>
      <c r="C144" s="251"/>
      <c r="D144" s="246" t="s">
        <v>571</v>
      </c>
      <c r="E144" s="307" t="s">
        <v>572</v>
      </c>
      <c r="F144" s="315">
        <v>0</v>
      </c>
      <c r="G144" s="273">
        <v>30000000</v>
      </c>
      <c r="H144" s="262">
        <v>0</v>
      </c>
      <c r="I144" s="263">
        <v>30000000</v>
      </c>
      <c r="J144" s="264">
        <f t="shared" si="7"/>
        <v>0</v>
      </c>
      <c r="K144" s="68" t="s">
        <v>621</v>
      </c>
    </row>
    <row r="145" spans="1:11" ht="32.25" customHeight="1" x14ac:dyDescent="0.25">
      <c r="A145" s="253" t="s">
        <v>452</v>
      </c>
      <c r="B145" s="253" t="s">
        <v>232</v>
      </c>
      <c r="C145" s="253" t="s">
        <v>199</v>
      </c>
      <c r="D145" s="257" t="s">
        <v>245</v>
      </c>
      <c r="E145" s="308">
        <v>24000000</v>
      </c>
      <c r="F145" s="308">
        <v>24000000</v>
      </c>
      <c r="G145" s="273">
        <v>48000000</v>
      </c>
      <c r="H145" s="262">
        <v>0</v>
      </c>
      <c r="I145" s="263">
        <v>48000000</v>
      </c>
      <c r="J145" s="264">
        <f t="shared" si="7"/>
        <v>0</v>
      </c>
      <c r="K145" s="68" t="s">
        <v>621</v>
      </c>
    </row>
    <row r="146" spans="1:11" ht="32.25" customHeight="1" x14ac:dyDescent="0.25">
      <c r="A146" s="253" t="s">
        <v>452</v>
      </c>
      <c r="B146" s="253" t="s">
        <v>109</v>
      </c>
      <c r="C146" s="253" t="s">
        <v>380</v>
      </c>
      <c r="D146" s="257" t="s">
        <v>112</v>
      </c>
      <c r="E146" s="308">
        <v>982851618</v>
      </c>
      <c r="F146" s="308">
        <v>982851618</v>
      </c>
      <c r="G146" s="273">
        <v>1974703236</v>
      </c>
      <c r="H146" s="262">
        <v>1965703000</v>
      </c>
      <c r="I146" s="263">
        <f>+G146-H146</f>
        <v>9000236</v>
      </c>
      <c r="J146" s="329">
        <f t="shared" si="7"/>
        <v>0.99544223362988404</v>
      </c>
      <c r="K146" s="159" t="s">
        <v>580</v>
      </c>
    </row>
    <row r="147" spans="1:11" ht="32.25" customHeight="1" x14ac:dyDescent="0.25">
      <c r="A147" s="253" t="s">
        <v>452</v>
      </c>
      <c r="B147" s="253" t="s">
        <v>109</v>
      </c>
      <c r="C147" s="253"/>
      <c r="D147" s="257" t="s">
        <v>516</v>
      </c>
      <c r="E147" s="308">
        <v>90000000</v>
      </c>
      <c r="F147" s="308">
        <v>90000000</v>
      </c>
      <c r="G147" s="273">
        <v>180000000</v>
      </c>
      <c r="H147" s="262">
        <v>0</v>
      </c>
      <c r="I147" s="263">
        <v>180000000</v>
      </c>
      <c r="J147" s="264">
        <f t="shared" si="7"/>
        <v>0</v>
      </c>
      <c r="K147" s="68" t="s">
        <v>621</v>
      </c>
    </row>
    <row r="148" spans="1:11" ht="32.25" customHeight="1" x14ac:dyDescent="0.25">
      <c r="A148" s="250" t="s">
        <v>452</v>
      </c>
      <c r="B148" s="250" t="s">
        <v>257</v>
      </c>
      <c r="C148" s="250" t="s">
        <v>155</v>
      </c>
      <c r="D148" s="319" t="s">
        <v>591</v>
      </c>
      <c r="E148" s="307" t="s">
        <v>572</v>
      </c>
      <c r="F148" s="248"/>
      <c r="G148" s="303">
        <v>15939000</v>
      </c>
      <c r="H148" s="262">
        <v>5313000</v>
      </c>
      <c r="I148" s="263">
        <v>10626000</v>
      </c>
      <c r="J148" s="264">
        <f t="shared" si="7"/>
        <v>0.33333333333333331</v>
      </c>
      <c r="K148" s="68" t="s">
        <v>622</v>
      </c>
    </row>
    <row r="149" spans="1:11" ht="32.25" customHeight="1" x14ac:dyDescent="0.25">
      <c r="A149" s="253" t="s">
        <v>452</v>
      </c>
      <c r="B149" s="253" t="s">
        <v>232</v>
      </c>
      <c r="C149" s="253"/>
      <c r="D149" s="257" t="s">
        <v>198</v>
      </c>
      <c r="E149" s="308">
        <v>24000000</v>
      </c>
      <c r="F149" s="308">
        <v>24000000</v>
      </c>
      <c r="G149" s="273">
        <v>48000000</v>
      </c>
      <c r="H149" s="262">
        <v>24000000</v>
      </c>
      <c r="I149" s="263">
        <v>24000000</v>
      </c>
      <c r="J149" s="264">
        <f t="shared" si="7"/>
        <v>0.5</v>
      </c>
      <c r="K149" s="68" t="s">
        <v>622</v>
      </c>
    </row>
    <row r="150" spans="1:11" ht="32.25" customHeight="1" x14ac:dyDescent="0.25">
      <c r="A150" s="258" t="s">
        <v>452</v>
      </c>
      <c r="B150" s="251" t="s">
        <v>257</v>
      </c>
      <c r="C150" s="251" t="s">
        <v>552</v>
      </c>
      <c r="D150" s="257" t="s">
        <v>474</v>
      </c>
      <c r="E150" s="308">
        <v>40000000</v>
      </c>
      <c r="F150" s="315">
        <v>40000000</v>
      </c>
      <c r="G150" s="273">
        <v>40000000</v>
      </c>
      <c r="H150" s="262">
        <v>36856767</v>
      </c>
      <c r="I150" s="263">
        <v>3143233</v>
      </c>
      <c r="J150" s="264">
        <f t="shared" si="7"/>
        <v>0.92141917500000003</v>
      </c>
      <c r="K150" s="68" t="s">
        <v>622</v>
      </c>
    </row>
    <row r="151" spans="1:11" ht="32.25" customHeight="1" x14ac:dyDescent="0.25">
      <c r="A151" s="258" t="s">
        <v>452</v>
      </c>
      <c r="B151" s="251" t="s">
        <v>271</v>
      </c>
      <c r="C151" s="251"/>
      <c r="D151" s="257" t="s">
        <v>540</v>
      </c>
      <c r="E151" s="308">
        <v>31000000</v>
      </c>
      <c r="F151" s="308">
        <v>31000000</v>
      </c>
      <c r="G151" s="273">
        <v>31000000</v>
      </c>
      <c r="H151" s="262">
        <v>0</v>
      </c>
      <c r="I151" s="263">
        <v>31000000</v>
      </c>
      <c r="J151" s="264">
        <f t="shared" si="7"/>
        <v>0</v>
      </c>
      <c r="K151" s="68" t="s">
        <v>621</v>
      </c>
    </row>
    <row r="152" spans="1:11" ht="32.25" customHeight="1" x14ac:dyDescent="0.25">
      <c r="A152" s="253" t="s">
        <v>452</v>
      </c>
      <c r="B152" s="253" t="s">
        <v>234</v>
      </c>
      <c r="C152" s="253" t="s">
        <v>401</v>
      </c>
      <c r="D152" s="257" t="s">
        <v>538</v>
      </c>
      <c r="E152" s="308">
        <v>8000000</v>
      </c>
      <c r="F152" s="308">
        <v>8000000</v>
      </c>
      <c r="G152" s="273">
        <v>8000000</v>
      </c>
      <c r="H152" s="262">
        <v>0</v>
      </c>
      <c r="I152" s="263">
        <v>8000000</v>
      </c>
      <c r="J152" s="264">
        <f t="shared" si="7"/>
        <v>0</v>
      </c>
      <c r="K152" s="68" t="s">
        <v>621</v>
      </c>
    </row>
    <row r="153" spans="1:11" ht="32.25" customHeight="1" x14ac:dyDescent="0.25">
      <c r="A153" s="258" t="s">
        <v>452</v>
      </c>
      <c r="B153" s="251" t="s">
        <v>565</v>
      </c>
      <c r="C153" s="251" t="s">
        <v>405</v>
      </c>
      <c r="D153" s="257" t="s">
        <v>557</v>
      </c>
      <c r="E153" s="308">
        <v>0</v>
      </c>
      <c r="F153" s="315">
        <v>0</v>
      </c>
      <c r="G153" s="273">
        <v>28000000</v>
      </c>
      <c r="H153" s="262">
        <v>0</v>
      </c>
      <c r="I153" s="263">
        <v>28000000</v>
      </c>
      <c r="J153" s="264">
        <f t="shared" si="7"/>
        <v>0</v>
      </c>
      <c r="K153" s="68" t="s">
        <v>621</v>
      </c>
    </row>
    <row r="154" spans="1:11" ht="32.25" customHeight="1" x14ac:dyDescent="0.25">
      <c r="A154" s="258" t="s">
        <v>452</v>
      </c>
      <c r="B154" s="251" t="s">
        <v>257</v>
      </c>
      <c r="C154" s="251" t="s">
        <v>35</v>
      </c>
      <c r="D154" s="257" t="s">
        <v>36</v>
      </c>
      <c r="E154" s="308">
        <v>57416738</v>
      </c>
      <c r="F154" s="315">
        <v>57416738</v>
      </c>
      <c r="G154" s="273">
        <v>57416738</v>
      </c>
      <c r="H154" s="262">
        <v>31783710</v>
      </c>
      <c r="I154" s="263">
        <v>25633028</v>
      </c>
      <c r="J154" s="264">
        <f t="shared" si="7"/>
        <v>0.55356175058220825</v>
      </c>
      <c r="K154" s="68" t="s">
        <v>622</v>
      </c>
    </row>
    <row r="155" spans="1:11" ht="32.25" customHeight="1" x14ac:dyDescent="0.25">
      <c r="A155" s="253" t="s">
        <v>452</v>
      </c>
      <c r="B155" s="253" t="s">
        <v>109</v>
      </c>
      <c r="C155" s="253" t="s">
        <v>356</v>
      </c>
      <c r="D155" s="257" t="s">
        <v>357</v>
      </c>
      <c r="E155" s="310">
        <v>2500002</v>
      </c>
      <c r="F155" s="310">
        <v>2500002</v>
      </c>
      <c r="G155" s="273">
        <v>15000002</v>
      </c>
      <c r="H155" s="262">
        <v>9396000</v>
      </c>
      <c r="I155" s="263">
        <v>5604002</v>
      </c>
      <c r="J155" s="264">
        <f t="shared" si="7"/>
        <v>0.62639991648001114</v>
      </c>
      <c r="K155" s="68" t="s">
        <v>622</v>
      </c>
    </row>
    <row r="156" spans="1:11" ht="32.25" customHeight="1" x14ac:dyDescent="0.25">
      <c r="A156" s="258" t="s">
        <v>452</v>
      </c>
      <c r="B156" s="251" t="s">
        <v>254</v>
      </c>
      <c r="C156" s="251" t="s">
        <v>187</v>
      </c>
      <c r="D156" s="257" t="s">
        <v>326</v>
      </c>
      <c r="E156" s="308">
        <v>9000000</v>
      </c>
      <c r="F156" s="308">
        <v>9000000</v>
      </c>
      <c r="G156" s="273">
        <v>9000000</v>
      </c>
      <c r="H156" s="262">
        <v>5976000</v>
      </c>
      <c r="I156" s="263">
        <v>3024000</v>
      </c>
      <c r="J156" s="264">
        <f t="shared" si="7"/>
        <v>0.66400000000000003</v>
      </c>
      <c r="K156" s="68" t="s">
        <v>622</v>
      </c>
    </row>
    <row r="157" spans="1:11" ht="32.25" customHeight="1" x14ac:dyDescent="0.25">
      <c r="A157" s="258" t="s">
        <v>452</v>
      </c>
      <c r="B157" s="251" t="s">
        <v>254</v>
      </c>
      <c r="C157" s="251" t="s">
        <v>408</v>
      </c>
      <c r="D157" s="257" t="s">
        <v>327</v>
      </c>
      <c r="E157" s="308">
        <v>50000000</v>
      </c>
      <c r="F157" s="308">
        <v>50000000</v>
      </c>
      <c r="G157" s="273">
        <v>50000000</v>
      </c>
      <c r="H157" s="262">
        <v>49000000</v>
      </c>
      <c r="I157" s="263">
        <f t="shared" ref="I157:I159" si="8">+G157-H157</f>
        <v>1000000</v>
      </c>
      <c r="J157" s="264">
        <f t="shared" si="7"/>
        <v>0.98</v>
      </c>
      <c r="K157" s="159" t="s">
        <v>580</v>
      </c>
    </row>
    <row r="158" spans="1:11" ht="32.25" customHeight="1" x14ac:dyDescent="0.25">
      <c r="A158" s="250" t="s">
        <v>452</v>
      </c>
      <c r="B158" s="251" t="s">
        <v>565</v>
      </c>
      <c r="C158" s="297" t="s">
        <v>594</v>
      </c>
      <c r="D158" s="246" t="s">
        <v>575</v>
      </c>
      <c r="E158" s="307" t="s">
        <v>572</v>
      </c>
      <c r="F158" s="315">
        <v>0</v>
      </c>
      <c r="G158" s="273">
        <v>80081200</v>
      </c>
      <c r="H158" s="262">
        <v>80081200</v>
      </c>
      <c r="I158" s="263">
        <f t="shared" si="8"/>
        <v>0</v>
      </c>
      <c r="J158" s="264">
        <f t="shared" si="7"/>
        <v>1</v>
      </c>
      <c r="K158" s="159" t="s">
        <v>580</v>
      </c>
    </row>
    <row r="159" spans="1:11" ht="32.25" customHeight="1" x14ac:dyDescent="0.25">
      <c r="A159" s="258" t="s">
        <v>452</v>
      </c>
      <c r="B159" s="251" t="s">
        <v>254</v>
      </c>
      <c r="C159" s="251" t="s">
        <v>407</v>
      </c>
      <c r="D159" s="257" t="s">
        <v>566</v>
      </c>
      <c r="E159" s="308">
        <v>8000000</v>
      </c>
      <c r="F159" s="308">
        <v>8000000</v>
      </c>
      <c r="G159" s="273">
        <v>8000000</v>
      </c>
      <c r="H159" s="262">
        <v>8000000</v>
      </c>
      <c r="I159" s="263">
        <f t="shared" si="8"/>
        <v>0</v>
      </c>
      <c r="J159" s="264">
        <f t="shared" si="7"/>
        <v>1</v>
      </c>
      <c r="K159" s="159" t="s">
        <v>580</v>
      </c>
    </row>
    <row r="160" spans="1:11" ht="32.25" customHeight="1" x14ac:dyDescent="0.25">
      <c r="A160" s="258" t="s">
        <v>452</v>
      </c>
      <c r="B160" s="251" t="s">
        <v>254</v>
      </c>
      <c r="C160" s="251" t="s">
        <v>406</v>
      </c>
      <c r="D160" s="257" t="s">
        <v>189</v>
      </c>
      <c r="E160" s="308">
        <v>50000000</v>
      </c>
      <c r="F160" s="308">
        <v>50000000</v>
      </c>
      <c r="G160" s="273">
        <v>50000000</v>
      </c>
      <c r="H160" s="262">
        <v>25000000</v>
      </c>
      <c r="I160" s="263">
        <v>25000000</v>
      </c>
      <c r="J160" s="264">
        <f t="shared" si="7"/>
        <v>0.5</v>
      </c>
      <c r="K160" s="68" t="s">
        <v>622</v>
      </c>
    </row>
    <row r="161" spans="1:11" ht="32.25" customHeight="1" x14ac:dyDescent="0.25">
      <c r="A161" s="258" t="s">
        <v>452</v>
      </c>
      <c r="B161" s="251" t="s">
        <v>257</v>
      </c>
      <c r="C161" s="251" t="s">
        <v>29</v>
      </c>
      <c r="D161" s="257" t="s">
        <v>30</v>
      </c>
      <c r="E161" s="308">
        <v>394998480</v>
      </c>
      <c r="F161" s="315">
        <v>394998480</v>
      </c>
      <c r="G161" s="273">
        <v>394998480</v>
      </c>
      <c r="H161" s="262">
        <v>394998000</v>
      </c>
      <c r="I161" s="263">
        <f>+G161-H161</f>
        <v>480</v>
      </c>
      <c r="J161" s="264">
        <f t="shared" si="7"/>
        <v>0.99999878480545035</v>
      </c>
      <c r="K161" s="159" t="s">
        <v>580</v>
      </c>
    </row>
    <row r="162" spans="1:11" ht="32.25" customHeight="1" x14ac:dyDescent="0.25">
      <c r="A162" s="258" t="s">
        <v>452</v>
      </c>
      <c r="B162" s="251" t="s">
        <v>257</v>
      </c>
      <c r="C162" s="251" t="s">
        <v>27</v>
      </c>
      <c r="D162" s="257" t="s">
        <v>28</v>
      </c>
      <c r="E162" s="308">
        <v>501947537</v>
      </c>
      <c r="F162" s="315">
        <v>501947537</v>
      </c>
      <c r="G162" s="273">
        <v>501947537</v>
      </c>
      <c r="H162" s="262">
        <v>375803260</v>
      </c>
      <c r="I162" s="263">
        <v>126144277</v>
      </c>
      <c r="J162" s="264">
        <f t="shared" si="7"/>
        <v>0.74869031581681011</v>
      </c>
      <c r="K162" s="68" t="s">
        <v>622</v>
      </c>
    </row>
    <row r="163" spans="1:11" ht="32.25" customHeight="1" x14ac:dyDescent="0.25">
      <c r="A163" s="258" t="s">
        <v>452</v>
      </c>
      <c r="B163" s="251" t="s">
        <v>257</v>
      </c>
      <c r="C163" s="251" t="s">
        <v>31</v>
      </c>
      <c r="D163" s="257" t="s">
        <v>541</v>
      </c>
      <c r="E163" s="308">
        <v>14000000</v>
      </c>
      <c r="F163" s="315">
        <v>14000000</v>
      </c>
      <c r="G163" s="273">
        <v>14000000</v>
      </c>
      <c r="H163" s="262">
        <v>14000000</v>
      </c>
      <c r="I163" s="263">
        <f>+G163-H163</f>
        <v>0</v>
      </c>
      <c r="J163" s="264">
        <f t="shared" si="7"/>
        <v>1</v>
      </c>
      <c r="K163" s="159" t="s">
        <v>580</v>
      </c>
    </row>
    <row r="164" spans="1:11" ht="32.25" customHeight="1" x14ac:dyDescent="0.25">
      <c r="A164" s="258" t="s">
        <v>452</v>
      </c>
      <c r="B164" s="251" t="s">
        <v>257</v>
      </c>
      <c r="C164" s="251"/>
      <c r="D164" s="257" t="s">
        <v>549</v>
      </c>
      <c r="E164" s="308">
        <v>0</v>
      </c>
      <c r="F164" s="315">
        <v>0</v>
      </c>
      <c r="G164" s="273">
        <v>0</v>
      </c>
      <c r="H164" s="262">
        <v>0</v>
      </c>
      <c r="I164" s="263">
        <v>0</v>
      </c>
      <c r="J164" s="264">
        <v>0</v>
      </c>
      <c r="K164" s="68" t="s">
        <v>623</v>
      </c>
    </row>
    <row r="165" spans="1:11" ht="32.25" customHeight="1" x14ac:dyDescent="0.25">
      <c r="A165" s="258" t="s">
        <v>452</v>
      </c>
      <c r="B165" s="251" t="s">
        <v>257</v>
      </c>
      <c r="C165" s="251">
        <v>93121705</v>
      </c>
      <c r="D165" s="257" t="s">
        <v>345</v>
      </c>
      <c r="E165" s="308">
        <v>40840800</v>
      </c>
      <c r="F165" s="315">
        <v>40840800</v>
      </c>
      <c r="G165" s="273">
        <v>40840800</v>
      </c>
      <c r="H165" s="262">
        <v>40655160</v>
      </c>
      <c r="I165" s="263">
        <f t="shared" ref="I165:I167" si="9">+G165-H165</f>
        <v>185640</v>
      </c>
      <c r="J165" s="264">
        <f>+H165*100%/G165</f>
        <v>0.99545454545454548</v>
      </c>
      <c r="K165" s="159" t="s">
        <v>580</v>
      </c>
    </row>
    <row r="166" spans="1:11" ht="32.25" customHeight="1" x14ac:dyDescent="0.25">
      <c r="A166" s="251" t="s">
        <v>452</v>
      </c>
      <c r="B166" s="251" t="s">
        <v>562</v>
      </c>
      <c r="C166" s="251" t="s">
        <v>595</v>
      </c>
      <c r="D166" s="246" t="s">
        <v>574</v>
      </c>
      <c r="E166" s="307" t="s">
        <v>572</v>
      </c>
      <c r="F166" s="315">
        <v>0</v>
      </c>
      <c r="G166" s="273">
        <v>65450000</v>
      </c>
      <c r="H166" s="262">
        <v>65450000</v>
      </c>
      <c r="I166" s="263">
        <f t="shared" si="9"/>
        <v>0</v>
      </c>
      <c r="J166" s="264">
        <f>+H166*100%/G166</f>
        <v>1</v>
      </c>
      <c r="K166" s="159" t="s">
        <v>580</v>
      </c>
    </row>
    <row r="167" spans="1:11" ht="32.25" customHeight="1" x14ac:dyDescent="0.25">
      <c r="A167" s="250" t="s">
        <v>452</v>
      </c>
      <c r="B167" s="251" t="s">
        <v>562</v>
      </c>
      <c r="C167" s="251" t="s">
        <v>590</v>
      </c>
      <c r="D167" s="246" t="s">
        <v>570</v>
      </c>
      <c r="E167" s="327" t="s">
        <v>572</v>
      </c>
      <c r="F167" s="321">
        <v>0</v>
      </c>
      <c r="G167" s="273">
        <v>214516000</v>
      </c>
      <c r="H167" s="262">
        <v>214516000</v>
      </c>
      <c r="I167" s="263">
        <f t="shared" si="9"/>
        <v>0</v>
      </c>
      <c r="J167" s="264">
        <f>+H167*100%/G167</f>
        <v>1</v>
      </c>
      <c r="K167" s="159" t="s">
        <v>580</v>
      </c>
    </row>
    <row r="168" spans="1:11" ht="32.25" customHeight="1" x14ac:dyDescent="0.25">
      <c r="A168" s="253" t="s">
        <v>452</v>
      </c>
      <c r="B168" s="253" t="s">
        <v>109</v>
      </c>
      <c r="C168" s="253" t="s">
        <v>185</v>
      </c>
      <c r="D168" s="257" t="s">
        <v>186</v>
      </c>
      <c r="E168" s="308">
        <v>96000000</v>
      </c>
      <c r="F168" s="308">
        <v>96000000</v>
      </c>
      <c r="G168" s="273">
        <v>192000000</v>
      </c>
      <c r="H168" s="262">
        <v>96000000</v>
      </c>
      <c r="I168" s="263">
        <v>96000000</v>
      </c>
      <c r="J168" s="264">
        <f>+H168*100%/G168</f>
        <v>0.5</v>
      </c>
      <c r="K168" s="68" t="s">
        <v>622</v>
      </c>
    </row>
    <row r="169" spans="1:11" ht="32.25" customHeight="1" x14ac:dyDescent="0.25">
      <c r="A169" s="333" t="s">
        <v>452</v>
      </c>
      <c r="B169" s="333" t="s">
        <v>109</v>
      </c>
      <c r="C169" s="333" t="s">
        <v>608</v>
      </c>
      <c r="D169" s="334" t="s">
        <v>607</v>
      </c>
      <c r="E169" s="335" t="s">
        <v>572</v>
      </c>
      <c r="F169" s="336"/>
      <c r="G169" s="337">
        <v>18000000</v>
      </c>
      <c r="H169" s="294">
        <v>0</v>
      </c>
      <c r="I169" s="295">
        <v>18000000</v>
      </c>
      <c r="J169" s="281">
        <f>+H169*100%/G169</f>
        <v>0</v>
      </c>
      <c r="K169" s="68" t="s">
        <v>621</v>
      </c>
    </row>
    <row r="170" spans="1:11" ht="32.25" customHeight="1" x14ac:dyDescent="0.25">
      <c r="A170" s="332" t="s">
        <v>452</v>
      </c>
      <c r="B170" s="332" t="s">
        <v>257</v>
      </c>
      <c r="C170" s="332"/>
      <c r="D170" s="319" t="s">
        <v>620</v>
      </c>
      <c r="E170" s="313">
        <v>74382000</v>
      </c>
      <c r="F170" s="274">
        <v>0</v>
      </c>
      <c r="G170" s="293">
        <v>0</v>
      </c>
      <c r="H170" s="279"/>
      <c r="I170" s="280"/>
      <c r="J170" s="281"/>
      <c r="K170" s="343" t="s">
        <v>627</v>
      </c>
    </row>
    <row r="171" spans="1:11" ht="32.25" customHeight="1" x14ac:dyDescent="0.25">
      <c r="A171" s="338" t="s">
        <v>581</v>
      </c>
      <c r="B171" s="339" t="s">
        <v>257</v>
      </c>
      <c r="C171" s="325" t="s">
        <v>38</v>
      </c>
      <c r="D171" s="340" t="s">
        <v>324</v>
      </c>
      <c r="E171" s="310">
        <v>65000000</v>
      </c>
      <c r="F171" s="321">
        <v>65000000</v>
      </c>
      <c r="G171" s="273">
        <v>65000000</v>
      </c>
      <c r="H171" s="341">
        <v>0</v>
      </c>
      <c r="I171" s="342">
        <v>65000000</v>
      </c>
      <c r="J171" s="264">
        <f t="shared" ref="J171:J188" si="10">+H171*100%/G171</f>
        <v>0</v>
      </c>
      <c r="K171" s="68" t="s">
        <v>621</v>
      </c>
    </row>
    <row r="172" spans="1:11" ht="32.25" customHeight="1" x14ac:dyDescent="0.25">
      <c r="A172" s="258" t="s">
        <v>581</v>
      </c>
      <c r="B172" s="251" t="s">
        <v>257</v>
      </c>
      <c r="C172" s="251" t="s">
        <v>51</v>
      </c>
      <c r="D172" s="257" t="s">
        <v>52</v>
      </c>
      <c r="E172" s="308">
        <v>0</v>
      </c>
      <c r="F172" s="315">
        <v>0</v>
      </c>
      <c r="G172" s="273">
        <v>65000000</v>
      </c>
      <c r="H172" s="262">
        <v>0</v>
      </c>
      <c r="I172" s="263">
        <v>65000000</v>
      </c>
      <c r="J172" s="264">
        <f t="shared" si="10"/>
        <v>0</v>
      </c>
      <c r="K172" s="68" t="s">
        <v>621</v>
      </c>
    </row>
    <row r="173" spans="1:11" ht="32.25" customHeight="1" x14ac:dyDescent="0.25">
      <c r="A173" s="253" t="s">
        <v>581</v>
      </c>
      <c r="B173" s="253" t="s">
        <v>109</v>
      </c>
      <c r="C173" s="253" t="s">
        <v>38</v>
      </c>
      <c r="D173" s="257" t="s">
        <v>543</v>
      </c>
      <c r="E173" s="308">
        <v>50000000</v>
      </c>
      <c r="F173" s="315">
        <v>50000000</v>
      </c>
      <c r="G173" s="273">
        <v>100000000</v>
      </c>
      <c r="H173" s="262">
        <v>0</v>
      </c>
      <c r="I173" s="263">
        <v>100000000</v>
      </c>
      <c r="J173" s="264">
        <f t="shared" si="10"/>
        <v>0</v>
      </c>
      <c r="K173" s="68" t="s">
        <v>621</v>
      </c>
    </row>
    <row r="174" spans="1:11" ht="32.25" customHeight="1" x14ac:dyDescent="0.25">
      <c r="A174" s="258" t="s">
        <v>581</v>
      </c>
      <c r="B174" s="251" t="s">
        <v>257</v>
      </c>
      <c r="C174" s="251" t="s">
        <v>46</v>
      </c>
      <c r="D174" s="257" t="s">
        <v>47</v>
      </c>
      <c r="E174" s="307">
        <v>77118000</v>
      </c>
      <c r="F174" s="248">
        <v>77118000</v>
      </c>
      <c r="G174" s="273">
        <v>77118000</v>
      </c>
      <c r="H174" s="262">
        <v>0</v>
      </c>
      <c r="I174" s="263">
        <v>77118000</v>
      </c>
      <c r="J174" s="264">
        <f t="shared" si="10"/>
        <v>0</v>
      </c>
      <c r="K174" s="68" t="s">
        <v>621</v>
      </c>
    </row>
    <row r="175" spans="1:11" ht="32.25" customHeight="1" x14ac:dyDescent="0.25">
      <c r="A175" s="258" t="s">
        <v>581</v>
      </c>
      <c r="B175" s="251" t="s">
        <v>257</v>
      </c>
      <c r="C175" s="251" t="s">
        <v>49</v>
      </c>
      <c r="D175" s="257" t="s">
        <v>50</v>
      </c>
      <c r="E175" s="307">
        <v>90000000</v>
      </c>
      <c r="F175" s="247">
        <v>90000000</v>
      </c>
      <c r="G175" s="273">
        <v>340000000</v>
      </c>
      <c r="H175" s="262">
        <v>127425476</v>
      </c>
      <c r="I175" s="263">
        <v>212574524</v>
      </c>
      <c r="J175" s="264">
        <f t="shared" si="10"/>
        <v>0.3747808117647059</v>
      </c>
      <c r="K175" s="68" t="s">
        <v>622</v>
      </c>
    </row>
    <row r="176" spans="1:11" ht="32.25" customHeight="1" x14ac:dyDescent="0.25">
      <c r="A176" s="323" t="s">
        <v>581</v>
      </c>
      <c r="B176" s="324" t="s">
        <v>257</v>
      </c>
      <c r="C176" s="302" t="s">
        <v>46</v>
      </c>
      <c r="D176" s="326" t="s">
        <v>48</v>
      </c>
      <c r="E176" s="311">
        <v>180300000</v>
      </c>
      <c r="F176" s="308">
        <v>180300000</v>
      </c>
      <c r="G176" s="272">
        <v>180300000</v>
      </c>
      <c r="H176" s="262">
        <v>152289417</v>
      </c>
      <c r="I176" s="263">
        <v>28010583</v>
      </c>
      <c r="J176" s="264">
        <f t="shared" si="10"/>
        <v>0.84464457570715479</v>
      </c>
      <c r="K176" s="68" t="s">
        <v>622</v>
      </c>
    </row>
    <row r="177" spans="1:11" ht="32.25" customHeight="1" x14ac:dyDescent="0.25">
      <c r="A177" s="258" t="s">
        <v>581</v>
      </c>
      <c r="B177" s="251" t="s">
        <v>257</v>
      </c>
      <c r="C177" s="302" t="s">
        <v>38</v>
      </c>
      <c r="D177" s="326" t="s">
        <v>75</v>
      </c>
      <c r="E177" s="311">
        <v>114569822</v>
      </c>
      <c r="F177" s="308">
        <v>114569822</v>
      </c>
      <c r="G177" s="272">
        <v>174569822</v>
      </c>
      <c r="H177" s="262">
        <v>0</v>
      </c>
      <c r="I177" s="263">
        <v>174569822</v>
      </c>
      <c r="J177" s="264">
        <f t="shared" si="10"/>
        <v>0</v>
      </c>
      <c r="K177" s="68" t="s">
        <v>621</v>
      </c>
    </row>
    <row r="178" spans="1:11" ht="32.25" customHeight="1" x14ac:dyDescent="0.25">
      <c r="A178" s="258" t="s">
        <v>581</v>
      </c>
      <c r="B178" s="251" t="s">
        <v>257</v>
      </c>
      <c r="C178" s="251" t="s">
        <v>33</v>
      </c>
      <c r="D178" s="257" t="s">
        <v>533</v>
      </c>
      <c r="E178" s="308">
        <v>250000000</v>
      </c>
      <c r="F178" s="308">
        <v>250000000</v>
      </c>
      <c r="G178" s="272">
        <v>250000000</v>
      </c>
      <c r="H178" s="262">
        <v>206590428</v>
      </c>
      <c r="I178" s="263">
        <v>43409572</v>
      </c>
      <c r="J178" s="264">
        <f t="shared" si="10"/>
        <v>0.82636171199999997</v>
      </c>
      <c r="K178" s="68" t="s">
        <v>622</v>
      </c>
    </row>
    <row r="179" spans="1:11" ht="32.25" customHeight="1" x14ac:dyDescent="0.25">
      <c r="A179" s="258" t="s">
        <v>581</v>
      </c>
      <c r="B179" s="251" t="s">
        <v>257</v>
      </c>
      <c r="C179" s="251" t="s">
        <v>179</v>
      </c>
      <c r="D179" s="257" t="s">
        <v>266</v>
      </c>
      <c r="E179" s="308">
        <v>11370000</v>
      </c>
      <c r="F179" s="308">
        <v>11370000</v>
      </c>
      <c r="G179" s="272">
        <v>17685000</v>
      </c>
      <c r="H179" s="262">
        <v>5685000</v>
      </c>
      <c r="I179" s="263">
        <v>12000000</v>
      </c>
      <c r="J179" s="264">
        <f t="shared" si="10"/>
        <v>0.32145886344359625</v>
      </c>
      <c r="K179" s="68" t="s">
        <v>622</v>
      </c>
    </row>
    <row r="180" spans="1:11" ht="32.25" customHeight="1" x14ac:dyDescent="0.25">
      <c r="A180" s="258" t="s">
        <v>581</v>
      </c>
      <c r="B180" s="251" t="s">
        <v>257</v>
      </c>
      <c r="C180" s="251" t="s">
        <v>373</v>
      </c>
      <c r="D180" s="257" t="s">
        <v>172</v>
      </c>
      <c r="E180" s="308">
        <v>11370000</v>
      </c>
      <c r="F180" s="308">
        <v>11370000</v>
      </c>
      <c r="G180" s="272">
        <v>24585000</v>
      </c>
      <c r="H180" s="262">
        <v>17685000</v>
      </c>
      <c r="I180" s="263">
        <v>6900000</v>
      </c>
      <c r="J180" s="264">
        <f t="shared" si="10"/>
        <v>0.71934106162294087</v>
      </c>
      <c r="K180" s="68" t="s">
        <v>622</v>
      </c>
    </row>
    <row r="181" spans="1:11" ht="32.25" customHeight="1" x14ac:dyDescent="0.25">
      <c r="A181" s="258" t="s">
        <v>581</v>
      </c>
      <c r="B181" s="251" t="s">
        <v>257</v>
      </c>
      <c r="C181" s="251" t="s">
        <v>179</v>
      </c>
      <c r="D181" s="257" t="s">
        <v>180</v>
      </c>
      <c r="E181" s="308">
        <v>11370000</v>
      </c>
      <c r="F181" s="308">
        <v>11370000</v>
      </c>
      <c r="G181" s="272">
        <v>23686000</v>
      </c>
      <c r="H181" s="262">
        <v>17686000</v>
      </c>
      <c r="I181" s="263">
        <v>6000000</v>
      </c>
      <c r="J181" s="264">
        <f t="shared" si="10"/>
        <v>0.74668580596132739</v>
      </c>
      <c r="K181" s="68" t="s">
        <v>622</v>
      </c>
    </row>
    <row r="182" spans="1:11" ht="32.25" customHeight="1" x14ac:dyDescent="0.25">
      <c r="A182" s="258" t="s">
        <v>581</v>
      </c>
      <c r="B182" s="251" t="s">
        <v>257</v>
      </c>
      <c r="C182" s="251" t="s">
        <v>38</v>
      </c>
      <c r="D182" s="257" t="s">
        <v>531</v>
      </c>
      <c r="E182" s="308">
        <v>11904000</v>
      </c>
      <c r="F182" s="308">
        <v>11904000</v>
      </c>
      <c r="G182" s="272">
        <v>18221333</v>
      </c>
      <c r="H182" s="262">
        <v>18221333</v>
      </c>
      <c r="I182" s="263">
        <f t="shared" ref="I182:I183" si="11">+G182-H182</f>
        <v>0</v>
      </c>
      <c r="J182" s="264">
        <f t="shared" si="10"/>
        <v>1</v>
      </c>
      <c r="K182" s="159" t="s">
        <v>580</v>
      </c>
    </row>
    <row r="183" spans="1:11" ht="32.25" customHeight="1" x14ac:dyDescent="0.25">
      <c r="A183" s="258" t="s">
        <v>581</v>
      </c>
      <c r="B183" s="251" t="s">
        <v>257</v>
      </c>
      <c r="C183" s="251" t="s">
        <v>38</v>
      </c>
      <c r="D183" s="257" t="s">
        <v>39</v>
      </c>
      <c r="E183" s="308">
        <v>1040658237</v>
      </c>
      <c r="F183" s="315">
        <v>1040658237</v>
      </c>
      <c r="G183" s="304">
        <v>1040658237</v>
      </c>
      <c r="H183" s="269">
        <v>1026842670</v>
      </c>
      <c r="I183" s="263">
        <f t="shared" si="11"/>
        <v>13815567</v>
      </c>
      <c r="J183" s="264">
        <f t="shared" si="10"/>
        <v>0.98672420348122414</v>
      </c>
      <c r="K183" s="159" t="s">
        <v>580</v>
      </c>
    </row>
    <row r="184" spans="1:11" ht="32.25" customHeight="1" x14ac:dyDescent="0.25">
      <c r="A184" s="258" t="s">
        <v>581</v>
      </c>
      <c r="B184" s="251" t="s">
        <v>257</v>
      </c>
      <c r="C184" s="251" t="s">
        <v>376</v>
      </c>
      <c r="D184" s="257" t="s">
        <v>532</v>
      </c>
      <c r="E184" s="308">
        <v>30600000</v>
      </c>
      <c r="F184" s="308">
        <v>30600000</v>
      </c>
      <c r="G184" s="272">
        <v>63616667</v>
      </c>
      <c r="H184" s="262">
        <v>47416667</v>
      </c>
      <c r="I184" s="263">
        <v>16200000</v>
      </c>
      <c r="J184" s="264">
        <f t="shared" si="10"/>
        <v>0.74534975244773516</v>
      </c>
      <c r="K184" s="68" t="s">
        <v>622</v>
      </c>
    </row>
    <row r="185" spans="1:11" ht="32.25" customHeight="1" x14ac:dyDescent="0.25">
      <c r="A185" s="258" t="s">
        <v>581</v>
      </c>
      <c r="B185" s="251" t="s">
        <v>257</v>
      </c>
      <c r="C185" s="251"/>
      <c r="D185" s="257" t="s">
        <v>286</v>
      </c>
      <c r="E185" s="308">
        <v>35000000</v>
      </c>
      <c r="F185" s="308">
        <v>35000000</v>
      </c>
      <c r="G185" s="304">
        <v>35000000</v>
      </c>
      <c r="H185" s="269">
        <v>25000000</v>
      </c>
      <c r="I185" s="270">
        <v>10000000</v>
      </c>
      <c r="J185" s="264">
        <f t="shared" si="10"/>
        <v>0.7142857142857143</v>
      </c>
      <c r="K185" s="68" t="s">
        <v>622</v>
      </c>
    </row>
    <row r="186" spans="1:11" ht="32.25" customHeight="1" x14ac:dyDescent="0.25">
      <c r="A186" s="258" t="s">
        <v>581</v>
      </c>
      <c r="B186" s="251" t="s">
        <v>254</v>
      </c>
      <c r="C186" s="251" t="s">
        <v>190</v>
      </c>
      <c r="D186" s="257" t="s">
        <v>325</v>
      </c>
      <c r="E186" s="308">
        <v>90000000</v>
      </c>
      <c r="F186" s="308">
        <v>90000000</v>
      </c>
      <c r="G186" s="272">
        <v>90000000</v>
      </c>
      <c r="H186" s="262">
        <v>90000000</v>
      </c>
      <c r="I186" s="263">
        <f>+G186-H186</f>
        <v>0</v>
      </c>
      <c r="J186" s="264">
        <f t="shared" si="10"/>
        <v>1</v>
      </c>
      <c r="K186" s="159" t="s">
        <v>580</v>
      </c>
    </row>
    <row r="187" spans="1:11" ht="32.25" customHeight="1" x14ac:dyDescent="0.25">
      <c r="A187" s="258" t="s">
        <v>581</v>
      </c>
      <c r="B187" s="251" t="s">
        <v>257</v>
      </c>
      <c r="C187" s="251"/>
      <c r="D187" s="246" t="s">
        <v>568</v>
      </c>
      <c r="E187" s="307"/>
      <c r="F187" s="315">
        <v>0</v>
      </c>
      <c r="G187" s="272">
        <v>35000000</v>
      </c>
      <c r="H187" s="262">
        <v>0</v>
      </c>
      <c r="I187" s="263">
        <v>35000000</v>
      </c>
      <c r="J187" s="264">
        <f t="shared" si="10"/>
        <v>0</v>
      </c>
      <c r="K187" s="68" t="s">
        <v>621</v>
      </c>
    </row>
    <row r="188" spans="1:11" ht="32.25" customHeight="1" x14ac:dyDescent="0.25">
      <c r="A188" s="360" t="s">
        <v>628</v>
      </c>
      <c r="B188" s="360"/>
      <c r="C188" s="360"/>
      <c r="D188" s="360"/>
      <c r="E188" s="360"/>
      <c r="F188" s="360"/>
      <c r="G188" s="293">
        <f>SUM(G3:G187)</f>
        <v>50642413125.75</v>
      </c>
      <c r="H188" s="301">
        <f>SUM(H3:H187)</f>
        <v>31412868252</v>
      </c>
      <c r="I188" s="301">
        <f>SUM(I3:I187)</f>
        <v>19214544873.75</v>
      </c>
      <c r="J188" s="301">
        <f t="shared" si="10"/>
        <v>0.62028774525413743</v>
      </c>
      <c r="K188" s="68"/>
    </row>
    <row r="190" spans="1:11" ht="32.25" customHeight="1" x14ac:dyDescent="0.25">
      <c r="A190" s="358" t="s">
        <v>630</v>
      </c>
      <c r="B190" s="359"/>
      <c r="D190" s="362" t="s">
        <v>631</v>
      </c>
      <c r="E190" s="362"/>
      <c r="F190" s="362"/>
    </row>
    <row r="191" spans="1:11" ht="32.25" customHeight="1" x14ac:dyDescent="0.25">
      <c r="A191" s="265" t="s">
        <v>626</v>
      </c>
      <c r="B191" s="330" t="s">
        <v>579</v>
      </c>
      <c r="D191" s="298" t="s">
        <v>442</v>
      </c>
      <c r="E191" s="299" t="s">
        <v>582</v>
      </c>
      <c r="F191" s="300">
        <v>24</v>
      </c>
    </row>
    <row r="192" spans="1:11" ht="32.25" customHeight="1" x14ac:dyDescent="0.25">
      <c r="A192" s="265" t="s">
        <v>622</v>
      </c>
      <c r="B192" s="266" t="s">
        <v>624</v>
      </c>
      <c r="D192" s="283" t="s">
        <v>452</v>
      </c>
      <c r="E192" s="284" t="s">
        <v>582</v>
      </c>
      <c r="F192" s="285">
        <v>81</v>
      </c>
    </row>
    <row r="193" spans="1:6" ht="32.25" customHeight="1" x14ac:dyDescent="0.25">
      <c r="A193" s="265" t="s">
        <v>580</v>
      </c>
      <c r="B193" s="267" t="s">
        <v>625</v>
      </c>
      <c r="D193" s="286" t="s">
        <v>442</v>
      </c>
      <c r="E193" s="287" t="s">
        <v>583</v>
      </c>
      <c r="F193" s="288">
        <v>11</v>
      </c>
    </row>
    <row r="194" spans="1:6" ht="32.25" customHeight="1" x14ac:dyDescent="0.25">
      <c r="A194" s="249"/>
      <c r="B194" s="249"/>
      <c r="D194" s="289" t="s">
        <v>452</v>
      </c>
      <c r="E194" s="290" t="s">
        <v>583</v>
      </c>
      <c r="F194" s="291">
        <v>69</v>
      </c>
    </row>
    <row r="195" spans="1:6" ht="32.25" customHeight="1" x14ac:dyDescent="0.25">
      <c r="D195" s="305" t="s">
        <v>584</v>
      </c>
      <c r="E195" s="306"/>
      <c r="F195" s="292">
        <f>+F191+F192+F193+F194</f>
        <v>185</v>
      </c>
    </row>
  </sheetData>
  <autoFilter ref="A2:K188" xr:uid="{DB611672-DF88-4805-9C84-DB18E694FB3A}"/>
  <mergeCells count="4">
    <mergeCell ref="A190:B190"/>
    <mergeCell ref="A188:F188"/>
    <mergeCell ref="B1:K1"/>
    <mergeCell ref="D190:F190"/>
  </mergeCells>
  <conditionalFormatting sqref="K2:K1048576">
    <cfRule type="colorScale" priority="2">
      <colorScale>
        <cfvo type="min"/>
        <cfvo type="percentile" val="50"/>
        <cfvo type="max"/>
        <color rgb="FFF8696B"/>
        <color rgb="FFFCFCFF"/>
        <color rgb="FF5A8AC6"/>
      </colorScale>
    </cfRule>
  </conditionalFormatting>
  <hyperlinks>
    <hyperlink ref="C166" r:id="rId1" display="javascript:void(0);" xr:uid="{AB760CCD-FDEF-4956-AF80-C6B74F2F81C9}"/>
    <hyperlink ref="C38" r:id="rId2" display="https://www.secop.gov.co/CO1BusinessLine/Categories/CategoryTreeView/Index?categTypeCode=UNSPSC&amp;categSelectionRule=1&amp;extraCallBackArgument=UNSPSC&amp;hasMultiSelection=True&amp;isModal=true&amp;asPopupView=true&amp;CallBackUrl=/CO1BusinessLine/App/AddAcquisitionSupport/SelectCategory?mkey=df3de907_6f72_4647_b891_c9912be64479" xr:uid="{5F44B519-45B0-4C55-A0B0-9A5C48340BF8}"/>
  </hyperlinks>
  <pageMargins left="0.7" right="0.7" top="0.75" bottom="0.75" header="0.3" footer="0.3"/>
  <pageSetup paperSize="133" orientation="portrait" r:id="rId3"/>
  <legacyDrawing r:id="rId4"/>
  <extLst>
    <ext xmlns:x14="http://schemas.microsoft.com/office/spreadsheetml/2009/9/main" uri="{78C0D931-6437-407d-A8EE-F0AAD7539E65}">
      <x14:conditionalFormattings>
        <x14:conditionalFormatting xmlns:xm="http://schemas.microsoft.com/office/excel/2006/main">
          <x14:cfRule type="iconSet" priority="1" id="{6F346046-CF57-4CE7-9D9F-7BDD6A386994}">
            <x14:iconSet iconSet="3Symbols" custom="1">
              <x14:cfvo type="percent">
                <xm:f>0</xm:f>
              </x14:cfvo>
              <x14:cfvo type="percent">
                <xm:f>10</xm:f>
              </x14:cfvo>
              <x14:cfvo type="percent">
                <xm:f>95</xm:f>
              </x14:cfvo>
              <x14:cfIcon iconSet="3Symbols" iconId="1"/>
              <x14:cfIcon iconSet="3Symbols" iconId="2"/>
              <x14:cfIcon iconSet="3Symbols" iconId="0"/>
            </x14:iconSet>
          </x14:cfRule>
          <xm:sqref>J2:J1048576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56"/>
  <sheetViews>
    <sheetView topLeftCell="H16" workbookViewId="0">
      <selection activeCell="L24" sqref="L24"/>
    </sheetView>
  </sheetViews>
  <sheetFormatPr baseColWidth="10" defaultColWidth="16.140625" defaultRowHeight="35.25" customHeight="1" x14ac:dyDescent="0.25"/>
  <cols>
    <col min="5" max="5" width="23.5703125" customWidth="1"/>
    <col min="6" max="6" width="21.28515625" customWidth="1"/>
    <col min="14" max="14" width="28.28515625" customWidth="1"/>
    <col min="21" max="21" width="24.42578125" customWidth="1"/>
  </cols>
  <sheetData>
    <row r="1" spans="1:23" ht="35.25" customHeight="1" thickBot="1" x14ac:dyDescent="0.3">
      <c r="A1" s="225" t="s">
        <v>443</v>
      </c>
      <c r="B1" s="215" t="s">
        <v>108</v>
      </c>
      <c r="C1" s="183" t="s">
        <v>0</v>
      </c>
      <c r="D1" s="181" t="s">
        <v>1</v>
      </c>
      <c r="E1" s="190" t="s">
        <v>2</v>
      </c>
      <c r="F1" s="190" t="s">
        <v>369</v>
      </c>
      <c r="G1" s="182"/>
      <c r="H1" s="196" t="s">
        <v>411</v>
      </c>
      <c r="I1" s="197" t="s">
        <v>412</v>
      </c>
      <c r="J1" s="214" t="s">
        <v>455</v>
      </c>
      <c r="K1" s="214" t="s">
        <v>454</v>
      </c>
      <c r="L1" s="214" t="s">
        <v>453</v>
      </c>
      <c r="M1" s="214" t="s">
        <v>456</v>
      </c>
      <c r="N1" s="199" t="s">
        <v>415</v>
      </c>
      <c r="O1" s="201" t="s">
        <v>413</v>
      </c>
      <c r="P1" s="201" t="s">
        <v>414</v>
      </c>
      <c r="Q1" s="201" t="s">
        <v>420</v>
      </c>
      <c r="R1" s="205" t="s">
        <v>437</v>
      </c>
      <c r="S1" s="201" t="s">
        <v>441</v>
      </c>
      <c r="T1" s="201" t="s">
        <v>451</v>
      </c>
      <c r="U1" s="211" t="s">
        <v>416</v>
      </c>
      <c r="V1" s="229" t="s">
        <v>417</v>
      </c>
      <c r="W1" s="236" t="s">
        <v>457</v>
      </c>
    </row>
    <row r="2" spans="1:23" ht="35.25" customHeight="1" x14ac:dyDescent="0.25">
      <c r="A2" s="226" t="s">
        <v>442</v>
      </c>
      <c r="B2" s="216" t="s">
        <v>231</v>
      </c>
      <c r="C2" s="178" t="s">
        <v>400</v>
      </c>
      <c r="D2" s="178" t="s">
        <v>9</v>
      </c>
      <c r="E2" s="184">
        <v>72808532</v>
      </c>
      <c r="F2" s="184">
        <v>72808532</v>
      </c>
      <c r="G2" s="179">
        <v>0</v>
      </c>
      <c r="H2" s="196"/>
      <c r="I2" s="196"/>
      <c r="J2" s="196"/>
      <c r="K2" s="196"/>
      <c r="L2" s="202"/>
      <c r="M2" s="197"/>
      <c r="N2" s="198">
        <v>72808532</v>
      </c>
      <c r="O2" s="200"/>
      <c r="P2" s="200"/>
      <c r="Q2" s="200"/>
      <c r="R2" s="206"/>
      <c r="S2" s="200"/>
      <c r="T2" s="200"/>
      <c r="U2" s="212">
        <v>0</v>
      </c>
      <c r="V2" s="213">
        <v>72808532</v>
      </c>
      <c r="W2" s="237"/>
    </row>
    <row r="3" spans="1:23" ht="35.25" customHeight="1" x14ac:dyDescent="0.25">
      <c r="A3" s="226" t="s">
        <v>452</v>
      </c>
      <c r="B3" s="218" t="s">
        <v>109</v>
      </c>
      <c r="C3" s="187" t="s">
        <v>118</v>
      </c>
      <c r="D3" s="187" t="s">
        <v>306</v>
      </c>
      <c r="E3" s="189">
        <v>13368000</v>
      </c>
      <c r="F3" s="189">
        <v>13368000</v>
      </c>
      <c r="G3" s="189">
        <v>0</v>
      </c>
      <c r="H3" s="196"/>
      <c r="I3" s="196"/>
      <c r="J3" s="196"/>
      <c r="K3" s="196">
        <v>6684000</v>
      </c>
      <c r="L3" s="202"/>
      <c r="M3" s="197"/>
      <c r="N3" s="198">
        <v>20052000</v>
      </c>
      <c r="O3" s="200">
        <v>5013000</v>
      </c>
      <c r="P3" s="200"/>
      <c r="Q3" s="200">
        <v>6684000</v>
      </c>
      <c r="R3" s="206"/>
      <c r="S3" s="200"/>
      <c r="T3" s="200">
        <v>10926000</v>
      </c>
      <c r="U3" s="212">
        <v>22623000</v>
      </c>
      <c r="V3" s="213">
        <v>-2571000</v>
      </c>
      <c r="W3" s="237" t="s">
        <v>459</v>
      </c>
    </row>
    <row r="4" spans="1:23" ht="35.25" customHeight="1" x14ac:dyDescent="0.25">
      <c r="A4" s="226" t="s">
        <v>452</v>
      </c>
      <c r="B4" s="232" t="s">
        <v>109</v>
      </c>
      <c r="C4" s="232" t="s">
        <v>118</v>
      </c>
      <c r="D4" s="232" t="s">
        <v>302</v>
      </c>
      <c r="E4" s="231">
        <v>72840000</v>
      </c>
      <c r="F4" s="231">
        <v>72840000</v>
      </c>
      <c r="G4" s="231">
        <v>0</v>
      </c>
      <c r="H4" s="196"/>
      <c r="I4" s="196"/>
      <c r="J4" s="196"/>
      <c r="K4" s="196">
        <v>36420000</v>
      </c>
      <c r="L4" s="202"/>
      <c r="M4" s="197"/>
      <c r="N4" s="198">
        <v>109260000</v>
      </c>
      <c r="O4" s="200">
        <v>54630000</v>
      </c>
      <c r="P4" s="200"/>
      <c r="Q4" s="200"/>
      <c r="R4" s="206"/>
      <c r="S4" s="200"/>
      <c r="T4" s="200">
        <v>54630000</v>
      </c>
      <c r="U4" s="212">
        <v>109260000</v>
      </c>
      <c r="V4" s="213">
        <v>0</v>
      </c>
      <c r="W4" s="237" t="s">
        <v>458</v>
      </c>
    </row>
    <row r="5" spans="1:23" ht="35.25" customHeight="1" x14ac:dyDescent="0.25">
      <c r="A5" s="226" t="s">
        <v>452</v>
      </c>
      <c r="B5" s="219" t="s">
        <v>109</v>
      </c>
      <c r="C5" s="192" t="s">
        <v>382</v>
      </c>
      <c r="D5" s="192" t="s">
        <v>211</v>
      </c>
      <c r="E5" s="195">
        <v>120000000</v>
      </c>
      <c r="F5" s="195">
        <v>120000000</v>
      </c>
      <c r="G5" s="192">
        <v>0</v>
      </c>
      <c r="H5" s="196"/>
      <c r="I5" s="196"/>
      <c r="J5" s="196"/>
      <c r="K5" s="196">
        <v>60000000</v>
      </c>
      <c r="L5" s="202"/>
      <c r="M5" s="197"/>
      <c r="N5" s="198">
        <v>180000000</v>
      </c>
      <c r="O5" s="200">
        <v>60000000</v>
      </c>
      <c r="P5" s="200"/>
      <c r="Q5" s="200">
        <v>30000000</v>
      </c>
      <c r="R5" s="206">
        <v>90000000</v>
      </c>
      <c r="S5" s="200"/>
      <c r="T5" s="200"/>
      <c r="U5" s="212">
        <v>180000000</v>
      </c>
      <c r="V5" s="213">
        <v>0</v>
      </c>
      <c r="W5" s="238" t="s">
        <v>458</v>
      </c>
    </row>
    <row r="6" spans="1:23" ht="35.25" customHeight="1" x14ac:dyDescent="0.25">
      <c r="A6" s="226" t="s">
        <v>452</v>
      </c>
      <c r="B6" s="218" t="s">
        <v>109</v>
      </c>
      <c r="C6" s="187" t="s">
        <v>118</v>
      </c>
      <c r="D6" s="187" t="s">
        <v>204</v>
      </c>
      <c r="E6" s="188">
        <v>12180000</v>
      </c>
      <c r="F6" s="188">
        <v>12180000</v>
      </c>
      <c r="G6" s="188">
        <v>0</v>
      </c>
      <c r="H6" s="196"/>
      <c r="I6" s="196"/>
      <c r="J6" s="196"/>
      <c r="K6" s="196">
        <v>8700000</v>
      </c>
      <c r="L6" s="202"/>
      <c r="M6" s="197"/>
      <c r="N6" s="198">
        <v>20880000</v>
      </c>
      <c r="O6" s="200"/>
      <c r="P6" s="200"/>
      <c r="Q6" s="200">
        <v>12180000</v>
      </c>
      <c r="R6" s="206"/>
      <c r="S6" s="200"/>
      <c r="T6" s="200"/>
      <c r="U6" s="212">
        <v>12180000</v>
      </c>
      <c r="V6" s="213">
        <v>8700000</v>
      </c>
      <c r="W6" s="237"/>
    </row>
    <row r="7" spans="1:23" ht="35.25" customHeight="1" x14ac:dyDescent="0.25">
      <c r="A7" s="226" t="s">
        <v>452</v>
      </c>
      <c r="B7" s="218" t="s">
        <v>232</v>
      </c>
      <c r="C7" s="187" t="s">
        <v>118</v>
      </c>
      <c r="D7" s="187" t="s">
        <v>227</v>
      </c>
      <c r="E7" s="188">
        <v>87696000</v>
      </c>
      <c r="F7" s="188">
        <v>87696000</v>
      </c>
      <c r="G7" s="188">
        <v>0</v>
      </c>
      <c r="H7" s="196"/>
      <c r="I7" s="196"/>
      <c r="J7" s="196"/>
      <c r="K7" s="196">
        <v>43848000</v>
      </c>
      <c r="L7" s="202"/>
      <c r="M7" s="197"/>
      <c r="N7" s="198">
        <v>131544000</v>
      </c>
      <c r="O7" s="200">
        <v>28188000</v>
      </c>
      <c r="P7" s="200">
        <v>5011200</v>
      </c>
      <c r="Q7" s="200">
        <v>43639200</v>
      </c>
      <c r="R7" s="206"/>
      <c r="S7" s="200"/>
      <c r="T7" s="200">
        <v>9396000</v>
      </c>
      <c r="U7" s="212">
        <v>86234400</v>
      </c>
      <c r="V7" s="213">
        <v>45309600</v>
      </c>
      <c r="W7" s="237"/>
    </row>
    <row r="8" spans="1:23" ht="35.25" customHeight="1" x14ac:dyDescent="0.25">
      <c r="A8" s="226" t="s">
        <v>452</v>
      </c>
      <c r="B8" s="218" t="s">
        <v>109</v>
      </c>
      <c r="C8" s="187" t="s">
        <v>118</v>
      </c>
      <c r="D8" s="187" t="s">
        <v>119</v>
      </c>
      <c r="E8" s="188">
        <v>53472000</v>
      </c>
      <c r="F8" s="188">
        <v>53472000</v>
      </c>
      <c r="G8" s="188">
        <v>0</v>
      </c>
      <c r="H8" s="196"/>
      <c r="I8" s="196"/>
      <c r="J8" s="196"/>
      <c r="K8" s="196">
        <v>26736000</v>
      </c>
      <c r="L8" s="202"/>
      <c r="M8" s="197"/>
      <c r="N8" s="198">
        <v>80208000</v>
      </c>
      <c r="O8" s="200">
        <v>10026000</v>
      </c>
      <c r="P8" s="200">
        <v>0</v>
      </c>
      <c r="Q8" s="200">
        <v>12922400</v>
      </c>
      <c r="R8" s="206"/>
      <c r="S8" s="200"/>
      <c r="T8" s="200">
        <v>20052000</v>
      </c>
      <c r="U8" s="212">
        <v>43000400</v>
      </c>
      <c r="V8" s="213">
        <v>37207600</v>
      </c>
      <c r="W8" s="237"/>
    </row>
    <row r="9" spans="1:23" ht="35.25" customHeight="1" x14ac:dyDescent="0.25">
      <c r="A9" s="226" t="s">
        <v>452</v>
      </c>
      <c r="B9" s="218" t="s">
        <v>235</v>
      </c>
      <c r="C9" s="187" t="s">
        <v>138</v>
      </c>
      <c r="D9" s="187" t="s">
        <v>139</v>
      </c>
      <c r="E9" s="188">
        <v>12528000</v>
      </c>
      <c r="F9" s="188">
        <v>12528000</v>
      </c>
      <c r="G9" s="188">
        <v>0</v>
      </c>
      <c r="H9" s="196"/>
      <c r="I9" s="196"/>
      <c r="J9" s="196"/>
      <c r="K9" s="196">
        <v>6264000</v>
      </c>
      <c r="L9" s="202"/>
      <c r="M9" s="197"/>
      <c r="N9" s="198">
        <v>18792000</v>
      </c>
      <c r="O9" s="200">
        <v>4698000</v>
      </c>
      <c r="P9" s="200"/>
      <c r="Q9" s="200">
        <v>6264000</v>
      </c>
      <c r="R9" s="206"/>
      <c r="S9" s="200"/>
      <c r="T9" s="200">
        <v>9396000</v>
      </c>
      <c r="U9" s="212">
        <v>20358000</v>
      </c>
      <c r="V9" s="213">
        <v>-1566000</v>
      </c>
      <c r="W9" s="237" t="s">
        <v>459</v>
      </c>
    </row>
    <row r="10" spans="1:23" ht="35.25" customHeight="1" x14ac:dyDescent="0.25">
      <c r="A10" s="226" t="s">
        <v>452</v>
      </c>
      <c r="B10" s="218" t="s">
        <v>232</v>
      </c>
      <c r="C10" s="187" t="s">
        <v>387</v>
      </c>
      <c r="D10" s="187" t="s">
        <v>140</v>
      </c>
      <c r="E10" s="188">
        <v>12528000</v>
      </c>
      <c r="F10" s="188">
        <v>12528000</v>
      </c>
      <c r="G10" s="188">
        <v>0</v>
      </c>
      <c r="H10" s="196"/>
      <c r="I10" s="196"/>
      <c r="J10" s="196"/>
      <c r="K10" s="196">
        <v>6264000</v>
      </c>
      <c r="L10" s="202"/>
      <c r="M10" s="197"/>
      <c r="N10" s="198">
        <v>18792000</v>
      </c>
      <c r="O10" s="200">
        <v>4698000</v>
      </c>
      <c r="P10" s="200">
        <v>2505600</v>
      </c>
      <c r="Q10" s="200"/>
      <c r="R10" s="206"/>
      <c r="S10" s="200"/>
      <c r="T10" s="200"/>
      <c r="U10" s="212">
        <v>7203600</v>
      </c>
      <c r="V10" s="213">
        <v>11588400</v>
      </c>
      <c r="W10" s="237"/>
    </row>
    <row r="11" spans="1:23" ht="35.25" customHeight="1" x14ac:dyDescent="0.25">
      <c r="A11" s="226" t="s">
        <v>452</v>
      </c>
      <c r="B11" s="218" t="s">
        <v>231</v>
      </c>
      <c r="C11" s="187" t="s">
        <v>117</v>
      </c>
      <c r="D11" s="187" t="s">
        <v>226</v>
      </c>
      <c r="E11" s="188">
        <v>2112360000</v>
      </c>
      <c r="F11" s="188">
        <v>2112360000</v>
      </c>
      <c r="G11" s="188">
        <v>0</v>
      </c>
      <c r="H11" s="196"/>
      <c r="I11" s="196"/>
      <c r="J11" s="196"/>
      <c r="K11" s="196">
        <v>1048896000</v>
      </c>
      <c r="L11" s="197">
        <v>88098371</v>
      </c>
      <c r="M11" s="207"/>
      <c r="N11" s="198">
        <v>3249354371</v>
      </c>
      <c r="O11" s="200">
        <v>1500504000</v>
      </c>
      <c r="P11" s="200"/>
      <c r="Q11" s="200">
        <v>7284000</v>
      </c>
      <c r="R11" s="206">
        <v>8194500</v>
      </c>
      <c r="S11" s="200">
        <v>9730968</v>
      </c>
      <c r="T11" s="200">
        <v>1722999000</v>
      </c>
      <c r="U11" s="212">
        <v>3248712468</v>
      </c>
      <c r="V11" s="213">
        <v>641903</v>
      </c>
      <c r="W11" s="239" t="s">
        <v>459</v>
      </c>
    </row>
    <row r="12" spans="1:23" ht="35.25" customHeight="1" x14ac:dyDescent="0.25">
      <c r="A12" s="226" t="s">
        <v>452</v>
      </c>
      <c r="B12" s="218" t="s">
        <v>109</v>
      </c>
      <c r="C12" s="187" t="s">
        <v>117</v>
      </c>
      <c r="D12" s="187" t="s">
        <v>215</v>
      </c>
      <c r="E12" s="188">
        <v>14568000</v>
      </c>
      <c r="F12" s="188">
        <v>14568000</v>
      </c>
      <c r="G12" s="188">
        <v>0</v>
      </c>
      <c r="H12" s="196"/>
      <c r="I12" s="196"/>
      <c r="J12" s="196"/>
      <c r="K12" s="196">
        <v>7284000</v>
      </c>
      <c r="L12" s="202"/>
      <c r="M12" s="197"/>
      <c r="N12" s="198">
        <v>21852000</v>
      </c>
      <c r="O12" s="200">
        <v>10926000</v>
      </c>
      <c r="P12" s="200"/>
      <c r="Q12" s="200"/>
      <c r="R12" s="206"/>
      <c r="S12" s="200"/>
      <c r="T12" s="200"/>
      <c r="U12" s="212">
        <v>10926000</v>
      </c>
      <c r="V12" s="213">
        <v>10926000</v>
      </c>
      <c r="W12" s="237"/>
    </row>
    <row r="13" spans="1:23" ht="35.25" customHeight="1" x14ac:dyDescent="0.25">
      <c r="A13" s="226" t="s">
        <v>452</v>
      </c>
      <c r="B13" s="230" t="s">
        <v>232</v>
      </c>
      <c r="C13" s="230" t="s">
        <v>117</v>
      </c>
      <c r="D13" s="230" t="s">
        <v>216</v>
      </c>
      <c r="E13" s="231">
        <v>29136000</v>
      </c>
      <c r="F13" s="231">
        <v>29136000</v>
      </c>
      <c r="G13" s="231">
        <v>0</v>
      </c>
      <c r="H13" s="196"/>
      <c r="I13" s="196"/>
      <c r="J13" s="196"/>
      <c r="K13" s="196">
        <v>14568000</v>
      </c>
      <c r="L13" s="202"/>
      <c r="M13" s="197"/>
      <c r="N13" s="198">
        <v>43704000</v>
      </c>
      <c r="O13" s="200">
        <v>21852000</v>
      </c>
      <c r="P13" s="200"/>
      <c r="Q13" s="200"/>
      <c r="R13" s="206"/>
      <c r="S13" s="200"/>
      <c r="T13" s="200">
        <v>21852000</v>
      </c>
      <c r="U13" s="212">
        <v>43704000</v>
      </c>
      <c r="V13" s="213">
        <v>0</v>
      </c>
      <c r="W13" s="237" t="s">
        <v>458</v>
      </c>
    </row>
    <row r="14" spans="1:23" ht="35.25" customHeight="1" x14ac:dyDescent="0.25">
      <c r="A14" s="226" t="s">
        <v>452</v>
      </c>
      <c r="B14" s="218" t="s">
        <v>233</v>
      </c>
      <c r="C14" s="187" t="s">
        <v>117</v>
      </c>
      <c r="D14" s="187" t="s">
        <v>217</v>
      </c>
      <c r="E14" s="188">
        <v>145680000</v>
      </c>
      <c r="F14" s="188">
        <v>145680000</v>
      </c>
      <c r="G14" s="188">
        <v>0</v>
      </c>
      <c r="H14" s="196"/>
      <c r="I14" s="196"/>
      <c r="J14" s="196"/>
      <c r="K14" s="196">
        <v>72840000</v>
      </c>
      <c r="L14" s="202"/>
      <c r="M14" s="197"/>
      <c r="N14" s="198">
        <v>218520000</v>
      </c>
      <c r="O14" s="200">
        <v>76482000</v>
      </c>
      <c r="P14" s="200">
        <v>8376600</v>
      </c>
      <c r="Q14" s="200"/>
      <c r="R14" s="206">
        <v>4188300</v>
      </c>
      <c r="S14" s="200"/>
      <c r="T14" s="200">
        <v>113400000</v>
      </c>
      <c r="U14" s="212">
        <v>202446900</v>
      </c>
      <c r="V14" s="213">
        <v>16073100</v>
      </c>
      <c r="W14" s="237"/>
    </row>
    <row r="15" spans="1:23" ht="35.25" customHeight="1" x14ac:dyDescent="0.25">
      <c r="A15" s="226" t="s">
        <v>452</v>
      </c>
      <c r="B15" s="218" t="s">
        <v>109</v>
      </c>
      <c r="C15" s="187" t="s">
        <v>117</v>
      </c>
      <c r="D15" s="187" t="s">
        <v>240</v>
      </c>
      <c r="E15" s="188">
        <v>1126800000</v>
      </c>
      <c r="F15" s="188">
        <v>1126800000</v>
      </c>
      <c r="G15" s="188">
        <v>0</v>
      </c>
      <c r="H15" s="196"/>
      <c r="I15" s="196"/>
      <c r="J15" s="196">
        <v>563400000</v>
      </c>
      <c r="K15" s="196"/>
      <c r="L15" s="197">
        <v>3642000</v>
      </c>
      <c r="M15" s="207"/>
      <c r="N15" s="198">
        <v>1693842000</v>
      </c>
      <c r="O15" s="200">
        <v>751781250</v>
      </c>
      <c r="P15" s="200"/>
      <c r="Q15" s="200"/>
      <c r="R15" s="206">
        <v>7875000</v>
      </c>
      <c r="S15" s="200">
        <v>10500000</v>
      </c>
      <c r="T15" s="200">
        <v>801717292</v>
      </c>
      <c r="U15" s="212">
        <v>1571873542</v>
      </c>
      <c r="V15" s="213">
        <v>121968458</v>
      </c>
      <c r="W15" s="237"/>
    </row>
    <row r="16" spans="1:23" ht="35.25" customHeight="1" x14ac:dyDescent="0.25">
      <c r="A16" s="226" t="s">
        <v>452</v>
      </c>
      <c r="B16" s="204" t="s">
        <v>109</v>
      </c>
      <c r="C16" s="188" t="s">
        <v>132</v>
      </c>
      <c r="D16" s="188" t="s">
        <v>421</v>
      </c>
      <c r="E16" s="188">
        <v>196000000</v>
      </c>
      <c r="F16" s="188">
        <v>196000000</v>
      </c>
      <c r="G16" s="188">
        <v>0</v>
      </c>
      <c r="H16" s="196"/>
      <c r="I16" s="196"/>
      <c r="J16" s="196"/>
      <c r="K16" s="196">
        <v>140000000</v>
      </c>
      <c r="L16" s="202"/>
      <c r="M16" s="197"/>
      <c r="N16" s="198">
        <v>336000000</v>
      </c>
      <c r="O16" s="200">
        <v>196000000</v>
      </c>
      <c r="P16" s="200"/>
      <c r="Q16" s="200"/>
      <c r="R16" s="206"/>
      <c r="S16" s="200"/>
      <c r="T16" s="200"/>
      <c r="U16" s="212">
        <v>196000000</v>
      </c>
      <c r="V16" s="213">
        <v>140000000</v>
      </c>
      <c r="W16" s="237"/>
    </row>
    <row r="17" spans="1:23" ht="35.25" customHeight="1" x14ac:dyDescent="0.25">
      <c r="A17" s="226" t="s">
        <v>452</v>
      </c>
      <c r="B17" s="231" t="s">
        <v>109</v>
      </c>
      <c r="C17" s="235" t="s">
        <v>132</v>
      </c>
      <c r="D17" s="235" t="s">
        <v>229</v>
      </c>
      <c r="E17" s="235">
        <v>504000000</v>
      </c>
      <c r="F17" s="235">
        <v>504000000</v>
      </c>
      <c r="G17" s="235">
        <v>0</v>
      </c>
      <c r="H17" s="196"/>
      <c r="I17" s="196"/>
      <c r="J17" s="196"/>
      <c r="K17" s="196">
        <v>360000000</v>
      </c>
      <c r="L17" s="202"/>
      <c r="M17" s="197"/>
      <c r="N17" s="198">
        <v>864000000</v>
      </c>
      <c r="O17" s="200">
        <v>432000000</v>
      </c>
      <c r="P17" s="200"/>
      <c r="Q17" s="200"/>
      <c r="R17" s="206"/>
      <c r="S17" s="200"/>
      <c r="T17" s="200">
        <v>432000000</v>
      </c>
      <c r="U17" s="212">
        <v>864000000</v>
      </c>
      <c r="V17" s="213">
        <v>0</v>
      </c>
      <c r="W17" s="237" t="s">
        <v>458</v>
      </c>
    </row>
    <row r="18" spans="1:23" ht="35.25" customHeight="1" x14ac:dyDescent="0.25">
      <c r="A18" s="226" t="s">
        <v>452</v>
      </c>
      <c r="B18" s="231" t="s">
        <v>109</v>
      </c>
      <c r="C18" s="235" t="s">
        <v>130</v>
      </c>
      <c r="D18" s="235" t="s">
        <v>131</v>
      </c>
      <c r="E18" s="235">
        <v>24000000</v>
      </c>
      <c r="F18" s="235">
        <v>24000000</v>
      </c>
      <c r="G18" s="235">
        <v>0</v>
      </c>
      <c r="H18" s="196"/>
      <c r="I18" s="196"/>
      <c r="J18" s="196"/>
      <c r="K18" s="196">
        <v>12000000</v>
      </c>
      <c r="L18" s="202"/>
      <c r="M18" s="197"/>
      <c r="N18" s="198">
        <v>36000000</v>
      </c>
      <c r="O18" s="200">
        <v>18000000</v>
      </c>
      <c r="P18" s="200"/>
      <c r="Q18" s="200"/>
      <c r="R18" s="206"/>
      <c r="S18" s="200"/>
      <c r="T18" s="200">
        <v>18000000</v>
      </c>
      <c r="U18" s="212">
        <v>36000000</v>
      </c>
      <c r="V18" s="213">
        <v>0</v>
      </c>
      <c r="W18" s="237" t="s">
        <v>458</v>
      </c>
    </row>
    <row r="19" spans="1:23" ht="35.25" customHeight="1" x14ac:dyDescent="0.25">
      <c r="A19" s="226" t="s">
        <v>452</v>
      </c>
      <c r="B19" s="220" t="s">
        <v>109</v>
      </c>
      <c r="C19" s="186" t="s">
        <v>391</v>
      </c>
      <c r="D19" s="186" t="s">
        <v>303</v>
      </c>
      <c r="E19" s="186">
        <v>13872000</v>
      </c>
      <c r="F19" s="186">
        <v>13872000</v>
      </c>
      <c r="G19" s="186">
        <v>0</v>
      </c>
      <c r="H19" s="196"/>
      <c r="I19" s="196">
        <v>-3294000</v>
      </c>
      <c r="J19" s="196"/>
      <c r="K19" s="196">
        <v>6264000</v>
      </c>
      <c r="L19" s="202"/>
      <c r="M19" s="197"/>
      <c r="N19" s="198">
        <v>16842000</v>
      </c>
      <c r="O19" s="200"/>
      <c r="P19" s="200"/>
      <c r="Q19" s="200"/>
      <c r="R19" s="206"/>
      <c r="S19" s="200"/>
      <c r="T19" s="200">
        <v>0</v>
      </c>
      <c r="U19" s="212">
        <v>0</v>
      </c>
      <c r="V19" s="213">
        <v>16842000</v>
      </c>
      <c r="W19" s="237"/>
    </row>
    <row r="20" spans="1:23" ht="35.25" customHeight="1" x14ac:dyDescent="0.25">
      <c r="A20" s="226" t="s">
        <v>452</v>
      </c>
      <c r="B20" s="204" t="s">
        <v>109</v>
      </c>
      <c r="C20" s="188" t="s">
        <v>390</v>
      </c>
      <c r="D20" s="188" t="s">
        <v>304</v>
      </c>
      <c r="E20" s="188">
        <v>13872000</v>
      </c>
      <c r="F20" s="188">
        <v>13872000</v>
      </c>
      <c r="G20" s="188">
        <v>0</v>
      </c>
      <c r="H20" s="196"/>
      <c r="I20" s="196">
        <v>-3294000</v>
      </c>
      <c r="J20" s="196"/>
      <c r="K20" s="196">
        <v>6936000</v>
      </c>
      <c r="L20" s="202"/>
      <c r="M20" s="197"/>
      <c r="N20" s="198">
        <v>17514000</v>
      </c>
      <c r="O20" s="200"/>
      <c r="P20" s="200"/>
      <c r="Q20" s="200">
        <v>6704800</v>
      </c>
      <c r="R20" s="206"/>
      <c r="S20" s="200"/>
      <c r="T20" s="200">
        <v>10404000</v>
      </c>
      <c r="U20" s="212">
        <v>17108800</v>
      </c>
      <c r="V20" s="213">
        <v>405200</v>
      </c>
      <c r="W20" s="237" t="s">
        <v>459</v>
      </c>
    </row>
    <row r="21" spans="1:23" ht="35.25" customHeight="1" x14ac:dyDescent="0.25">
      <c r="A21" s="226" t="s">
        <v>452</v>
      </c>
      <c r="B21" s="204" t="s">
        <v>231</v>
      </c>
      <c r="C21" s="188" t="s">
        <v>389</v>
      </c>
      <c r="D21" s="188" t="s">
        <v>305</v>
      </c>
      <c r="E21" s="188">
        <v>13872000</v>
      </c>
      <c r="F21" s="188">
        <v>13872000</v>
      </c>
      <c r="G21" s="188">
        <v>0</v>
      </c>
      <c r="H21" s="196"/>
      <c r="I21" s="196"/>
      <c r="J21" s="196"/>
      <c r="K21" s="196">
        <v>6936000</v>
      </c>
      <c r="L21" s="202"/>
      <c r="M21" s="197"/>
      <c r="N21" s="198">
        <v>20808000</v>
      </c>
      <c r="O21" s="200">
        <v>5202000</v>
      </c>
      <c r="P21" s="200"/>
      <c r="Q21" s="200"/>
      <c r="R21" s="206"/>
      <c r="S21" s="200"/>
      <c r="T21" s="200">
        <v>10404000</v>
      </c>
      <c r="U21" s="212">
        <v>15606000</v>
      </c>
      <c r="V21" s="213">
        <v>5202000</v>
      </c>
      <c r="W21" s="237" t="s">
        <v>459</v>
      </c>
    </row>
    <row r="22" spans="1:23" ht="35.25" customHeight="1" x14ac:dyDescent="0.25">
      <c r="A22" s="226" t="s">
        <v>452</v>
      </c>
      <c r="B22" s="218" t="s">
        <v>232</v>
      </c>
      <c r="C22" s="187" t="s">
        <v>386</v>
      </c>
      <c r="D22" s="187" t="s">
        <v>462</v>
      </c>
      <c r="E22" s="189">
        <v>89600000</v>
      </c>
      <c r="F22" s="189">
        <v>89600000</v>
      </c>
      <c r="G22" s="189">
        <v>0</v>
      </c>
      <c r="H22" s="196"/>
      <c r="I22" s="196"/>
      <c r="J22" s="196"/>
      <c r="K22" s="196">
        <v>44800000</v>
      </c>
      <c r="L22" s="197">
        <v>8194500</v>
      </c>
      <c r="M22" s="207"/>
      <c r="N22" s="198">
        <v>142594500</v>
      </c>
      <c r="O22" s="200">
        <v>50400000</v>
      </c>
      <c r="P22" s="200"/>
      <c r="Q22" s="200"/>
      <c r="R22" s="206"/>
      <c r="S22" s="200"/>
      <c r="T22" s="200">
        <v>67200000</v>
      </c>
      <c r="U22" s="212">
        <v>117600000</v>
      </c>
      <c r="V22" s="213">
        <v>24994500</v>
      </c>
      <c r="W22" s="237"/>
    </row>
    <row r="23" spans="1:23" ht="35.25" customHeight="1" x14ac:dyDescent="0.25">
      <c r="A23" s="226" t="s">
        <v>452</v>
      </c>
      <c r="B23" s="216" t="s">
        <v>109</v>
      </c>
      <c r="C23" s="178"/>
      <c r="D23" s="178" t="s">
        <v>246</v>
      </c>
      <c r="E23" s="184">
        <v>100000000</v>
      </c>
      <c r="F23" s="184">
        <v>100000000</v>
      </c>
      <c r="G23" s="184">
        <v>0</v>
      </c>
      <c r="H23" s="196"/>
      <c r="I23" s="196"/>
      <c r="J23" s="196"/>
      <c r="K23" s="196"/>
      <c r="L23" s="202"/>
      <c r="M23" s="197"/>
      <c r="N23" s="198">
        <v>100000000</v>
      </c>
      <c r="O23" s="200"/>
      <c r="P23" s="200"/>
      <c r="Q23" s="200"/>
      <c r="R23" s="206"/>
      <c r="S23" s="200"/>
      <c r="T23" s="200"/>
      <c r="U23" s="212">
        <v>0</v>
      </c>
      <c r="V23" s="213">
        <v>100000000</v>
      </c>
      <c r="W23" s="237"/>
    </row>
    <row r="24" spans="1:23" ht="35.25" customHeight="1" x14ac:dyDescent="0.25">
      <c r="A24" s="226" t="s">
        <v>452</v>
      </c>
      <c r="B24" s="218" t="s">
        <v>109</v>
      </c>
      <c r="C24" s="187" t="s">
        <v>135</v>
      </c>
      <c r="D24" s="187" t="s">
        <v>383</v>
      </c>
      <c r="E24" s="189">
        <v>381500000</v>
      </c>
      <c r="F24" s="189">
        <v>381500000</v>
      </c>
      <c r="G24" s="189">
        <v>0</v>
      </c>
      <c r="H24" s="196"/>
      <c r="I24" s="196"/>
      <c r="J24" s="196"/>
      <c r="K24" s="196">
        <v>272500000</v>
      </c>
      <c r="L24" s="202"/>
      <c r="M24" s="197"/>
      <c r="N24" s="198">
        <v>654000000</v>
      </c>
      <c r="O24" s="200">
        <v>229500000</v>
      </c>
      <c r="P24" s="200"/>
      <c r="Q24" s="200"/>
      <c r="R24" s="206"/>
      <c r="S24" s="200"/>
      <c r="T24" s="200">
        <v>267000000</v>
      </c>
      <c r="U24" s="212">
        <v>496500000</v>
      </c>
      <c r="V24" s="213">
        <v>157500000</v>
      </c>
      <c r="W24" s="237" t="s">
        <v>459</v>
      </c>
    </row>
    <row r="25" spans="1:23" ht="35.25" customHeight="1" x14ac:dyDescent="0.25">
      <c r="A25" s="226" t="s">
        <v>452</v>
      </c>
      <c r="B25" s="218" t="s">
        <v>109</v>
      </c>
      <c r="C25" s="187" t="s">
        <v>135</v>
      </c>
      <c r="D25" s="187" t="s">
        <v>137</v>
      </c>
      <c r="E25" s="189">
        <v>455800000</v>
      </c>
      <c r="F25" s="189">
        <v>455800000</v>
      </c>
      <c r="G25" s="189">
        <v>0</v>
      </c>
      <c r="H25" s="196"/>
      <c r="I25" s="196"/>
      <c r="J25" s="196"/>
      <c r="K25" s="196">
        <v>326000000</v>
      </c>
      <c r="L25" s="202"/>
      <c r="M25" s="197"/>
      <c r="N25" s="198">
        <v>781800000</v>
      </c>
      <c r="O25" s="200">
        <v>389150000</v>
      </c>
      <c r="P25" s="200"/>
      <c r="Q25" s="200"/>
      <c r="R25" s="206"/>
      <c r="S25" s="200"/>
      <c r="T25" s="200">
        <v>395600000</v>
      </c>
      <c r="U25" s="212">
        <v>784750000</v>
      </c>
      <c r="V25" s="213">
        <v>-2950000</v>
      </c>
      <c r="W25" s="237" t="s">
        <v>459</v>
      </c>
    </row>
    <row r="26" spans="1:23" ht="35.25" customHeight="1" x14ac:dyDescent="0.25">
      <c r="A26" s="226" t="s">
        <v>452</v>
      </c>
      <c r="B26" s="218" t="s">
        <v>109</v>
      </c>
      <c r="C26" s="187" t="s">
        <v>134</v>
      </c>
      <c r="D26" s="187" t="s">
        <v>225</v>
      </c>
      <c r="E26" s="189">
        <v>599770000</v>
      </c>
      <c r="F26" s="189">
        <v>599770000</v>
      </c>
      <c r="G26" s="189">
        <v>0</v>
      </c>
      <c r="H26" s="196"/>
      <c r="I26" s="196"/>
      <c r="J26" s="196"/>
      <c r="K26" s="196">
        <v>428407143</v>
      </c>
      <c r="L26" s="202"/>
      <c r="M26" s="197"/>
      <c r="N26" s="198">
        <v>1028177143</v>
      </c>
      <c r="O26" s="200">
        <v>355860000</v>
      </c>
      <c r="P26" s="200"/>
      <c r="Q26" s="200"/>
      <c r="R26" s="206">
        <v>168000000</v>
      </c>
      <c r="S26" s="200"/>
      <c r="T26" s="200">
        <v>492000000</v>
      </c>
      <c r="U26" s="212">
        <v>1015860000</v>
      </c>
      <c r="V26" s="213">
        <v>12317143</v>
      </c>
      <c r="W26" s="237" t="s">
        <v>459</v>
      </c>
    </row>
    <row r="27" spans="1:23" ht="35.25" customHeight="1" x14ac:dyDescent="0.25">
      <c r="A27" s="226" t="s">
        <v>452</v>
      </c>
      <c r="B27" s="218" t="s">
        <v>232</v>
      </c>
      <c r="C27" s="187" t="s">
        <v>133</v>
      </c>
      <c r="D27" s="187" t="s">
        <v>323</v>
      </c>
      <c r="E27" s="189">
        <v>516200000</v>
      </c>
      <c r="F27" s="189">
        <v>516200000</v>
      </c>
      <c r="G27" s="189">
        <v>0</v>
      </c>
      <c r="H27" s="196"/>
      <c r="I27" s="196"/>
      <c r="J27" s="196"/>
      <c r="K27" s="196">
        <v>368714286</v>
      </c>
      <c r="L27" s="197">
        <v>-68802000</v>
      </c>
      <c r="M27" s="174"/>
      <c r="N27" s="198">
        <v>816112286</v>
      </c>
      <c r="O27" s="200">
        <v>193024000</v>
      </c>
      <c r="P27" s="200"/>
      <c r="Q27" s="200">
        <v>176174000</v>
      </c>
      <c r="R27" s="206"/>
      <c r="S27" s="200"/>
      <c r="T27" s="200">
        <v>188700000</v>
      </c>
      <c r="U27" s="212">
        <v>557898000</v>
      </c>
      <c r="V27" s="213">
        <v>258214286</v>
      </c>
      <c r="W27" s="237" t="s">
        <v>459</v>
      </c>
    </row>
    <row r="28" spans="1:23" ht="35.25" customHeight="1" x14ac:dyDescent="0.25">
      <c r="A28" s="226" t="s">
        <v>452</v>
      </c>
      <c r="B28" s="218" t="s">
        <v>109</v>
      </c>
      <c r="C28" s="187" t="s">
        <v>379</v>
      </c>
      <c r="D28" s="187" t="s">
        <v>205</v>
      </c>
      <c r="E28" s="189">
        <v>2117380000</v>
      </c>
      <c r="F28" s="189">
        <v>2117380000</v>
      </c>
      <c r="G28" s="189">
        <v>0</v>
      </c>
      <c r="H28" s="196"/>
      <c r="I28" s="196"/>
      <c r="J28" s="196"/>
      <c r="K28" s="196">
        <v>1513378571</v>
      </c>
      <c r="L28" s="202"/>
      <c r="M28" s="197"/>
      <c r="N28" s="198">
        <v>3630758571</v>
      </c>
      <c r="O28" s="200">
        <v>904250000</v>
      </c>
      <c r="P28" s="200">
        <v>0</v>
      </c>
      <c r="Q28" s="200">
        <v>904250000</v>
      </c>
      <c r="R28" s="206"/>
      <c r="S28" s="200"/>
      <c r="T28" s="200">
        <v>1048000000</v>
      </c>
      <c r="U28" s="212">
        <v>2856500000</v>
      </c>
      <c r="V28" s="213">
        <v>774258571</v>
      </c>
      <c r="W28" s="237"/>
    </row>
    <row r="29" spans="1:23" ht="35.25" customHeight="1" x14ac:dyDescent="0.25">
      <c r="A29" s="226" t="s">
        <v>452</v>
      </c>
      <c r="B29" s="218" t="s">
        <v>109</v>
      </c>
      <c r="C29" s="187" t="s">
        <v>196</v>
      </c>
      <c r="D29" s="187" t="s">
        <v>197</v>
      </c>
      <c r="E29" s="189">
        <v>140000000</v>
      </c>
      <c r="F29" s="189">
        <v>140000000</v>
      </c>
      <c r="G29" s="189">
        <v>0</v>
      </c>
      <c r="H29" s="196"/>
      <c r="I29" s="196"/>
      <c r="J29" s="196"/>
      <c r="K29" s="196">
        <v>100000000</v>
      </c>
      <c r="L29" s="202"/>
      <c r="M29" s="197"/>
      <c r="N29" s="198">
        <v>240000000</v>
      </c>
      <c r="O29" s="200">
        <v>140000000</v>
      </c>
      <c r="P29" s="200"/>
      <c r="Q29" s="200"/>
      <c r="R29" s="206">
        <v>0</v>
      </c>
      <c r="S29" s="200"/>
      <c r="T29" s="200"/>
      <c r="U29" s="212">
        <v>140000000</v>
      </c>
      <c r="V29" s="213">
        <v>100000000</v>
      </c>
      <c r="W29" s="237"/>
    </row>
    <row r="30" spans="1:23" ht="35.25" customHeight="1" x14ac:dyDescent="0.25">
      <c r="A30" s="226" t="s">
        <v>452</v>
      </c>
      <c r="B30" s="218" t="s">
        <v>109</v>
      </c>
      <c r="C30" s="187" t="s">
        <v>394</v>
      </c>
      <c r="D30" s="187" t="s">
        <v>202</v>
      </c>
      <c r="E30" s="189">
        <v>90000000</v>
      </c>
      <c r="F30" s="189">
        <v>90000000</v>
      </c>
      <c r="G30" s="189">
        <v>0</v>
      </c>
      <c r="H30" s="196"/>
      <c r="I30" s="196"/>
      <c r="J30" s="196"/>
      <c r="K30" s="196">
        <v>90000000</v>
      </c>
      <c r="L30" s="202"/>
      <c r="M30" s="197"/>
      <c r="N30" s="198">
        <v>180000000</v>
      </c>
      <c r="O30" s="200">
        <v>90000000</v>
      </c>
      <c r="P30" s="200"/>
      <c r="Q30" s="200"/>
      <c r="R30" s="206"/>
      <c r="S30" s="200"/>
      <c r="T30" s="200"/>
      <c r="U30" s="212">
        <v>90000000</v>
      </c>
      <c r="V30" s="213">
        <v>90000000</v>
      </c>
      <c r="W30" s="240"/>
    </row>
    <row r="31" spans="1:23" ht="35.25" customHeight="1" x14ac:dyDescent="0.25">
      <c r="A31" s="226" t="s">
        <v>452</v>
      </c>
      <c r="B31" s="216" t="s">
        <v>109</v>
      </c>
      <c r="C31" s="178" t="s">
        <v>384</v>
      </c>
      <c r="D31" s="178" t="s">
        <v>239</v>
      </c>
      <c r="E31" s="184">
        <v>64000000</v>
      </c>
      <c r="F31" s="184">
        <v>64000000</v>
      </c>
      <c r="G31" s="184">
        <v>0</v>
      </c>
      <c r="H31" s="196"/>
      <c r="I31" s="196"/>
      <c r="J31" s="196"/>
      <c r="K31" s="196"/>
      <c r="L31" s="202"/>
      <c r="M31" s="197"/>
      <c r="N31" s="198">
        <v>64000000</v>
      </c>
      <c r="O31" s="200"/>
      <c r="P31" s="200"/>
      <c r="Q31" s="200"/>
      <c r="R31" s="206"/>
      <c r="S31" s="200"/>
      <c r="T31" s="200"/>
      <c r="U31" s="212">
        <v>0</v>
      </c>
      <c r="V31" s="213">
        <v>64000000</v>
      </c>
      <c r="W31" s="237"/>
    </row>
    <row r="32" spans="1:23" ht="35.25" customHeight="1" x14ac:dyDescent="0.25">
      <c r="A32" s="226" t="s">
        <v>452</v>
      </c>
      <c r="B32" s="216" t="s">
        <v>109</v>
      </c>
      <c r="C32" s="178" t="s">
        <v>116</v>
      </c>
      <c r="D32" s="178" t="s">
        <v>238</v>
      </c>
      <c r="E32" s="184">
        <v>68000000</v>
      </c>
      <c r="F32" s="184">
        <v>68000000</v>
      </c>
      <c r="G32" s="184">
        <v>0</v>
      </c>
      <c r="H32" s="196"/>
      <c r="I32" s="196"/>
      <c r="J32" s="196"/>
      <c r="K32" s="196"/>
      <c r="L32" s="202"/>
      <c r="M32" s="197"/>
      <c r="N32" s="198">
        <v>68000000</v>
      </c>
      <c r="O32" s="200"/>
      <c r="P32" s="200"/>
      <c r="Q32" s="200"/>
      <c r="R32" s="206"/>
      <c r="S32" s="200"/>
      <c r="T32" s="200"/>
      <c r="U32" s="212">
        <v>0</v>
      </c>
      <c r="V32" s="213">
        <v>68000000</v>
      </c>
      <c r="W32" s="241"/>
    </row>
    <row r="33" spans="1:23" ht="35.25" customHeight="1" x14ac:dyDescent="0.25">
      <c r="A33" s="226" t="s">
        <v>452</v>
      </c>
      <c r="B33" s="204" t="s">
        <v>109</v>
      </c>
      <c r="C33" s="188" t="s">
        <v>116</v>
      </c>
      <c r="D33" s="188" t="s">
        <v>214</v>
      </c>
      <c r="E33" s="188">
        <v>1474560000</v>
      </c>
      <c r="F33" s="188">
        <v>1474560000</v>
      </c>
      <c r="G33" s="188">
        <v>0</v>
      </c>
      <c r="H33" s="196"/>
      <c r="I33" s="196"/>
      <c r="J33" s="196"/>
      <c r="K33" s="196">
        <v>812700000</v>
      </c>
      <c r="L33" s="197">
        <v>60035000</v>
      </c>
      <c r="M33" s="207"/>
      <c r="N33" s="198">
        <v>2347295000</v>
      </c>
      <c r="O33" s="200">
        <v>718080000</v>
      </c>
      <c r="P33" s="200">
        <v>13056000</v>
      </c>
      <c r="Q33" s="200"/>
      <c r="R33" s="206">
        <v>848384000</v>
      </c>
      <c r="S33" s="200">
        <v>2304000</v>
      </c>
      <c r="T33" s="200">
        <v>28416000</v>
      </c>
      <c r="U33" s="212">
        <v>1610240000</v>
      </c>
      <c r="V33" s="213">
        <v>737055000</v>
      </c>
      <c r="W33" s="237"/>
    </row>
    <row r="34" spans="1:23" ht="35.25" customHeight="1" x14ac:dyDescent="0.25">
      <c r="A34" s="226" t="s">
        <v>452</v>
      </c>
      <c r="B34" s="204" t="s">
        <v>109</v>
      </c>
      <c r="C34" s="188"/>
      <c r="D34" s="188" t="s">
        <v>247</v>
      </c>
      <c r="E34" s="188">
        <v>140000000</v>
      </c>
      <c r="F34" s="188">
        <v>140000000</v>
      </c>
      <c r="G34" s="188">
        <v>0</v>
      </c>
      <c r="H34" s="196"/>
      <c r="I34" s="196"/>
      <c r="J34" s="196"/>
      <c r="K34" s="196"/>
      <c r="L34" s="202"/>
      <c r="M34" s="197"/>
      <c r="N34" s="198">
        <v>140000000</v>
      </c>
      <c r="O34" s="200">
        <v>0</v>
      </c>
      <c r="P34" s="200">
        <v>20000000</v>
      </c>
      <c r="Q34" s="200"/>
      <c r="R34" s="206"/>
      <c r="S34" s="200"/>
      <c r="T34" s="200"/>
      <c r="U34" s="212">
        <v>20000000</v>
      </c>
      <c r="V34" s="213">
        <v>120000000</v>
      </c>
      <c r="W34" s="237"/>
    </row>
    <row r="35" spans="1:23" ht="35.25" customHeight="1" x14ac:dyDescent="0.25">
      <c r="A35" s="226" t="s">
        <v>452</v>
      </c>
      <c r="B35" s="204" t="s">
        <v>109</v>
      </c>
      <c r="C35" s="188" t="s">
        <v>183</v>
      </c>
      <c r="D35" s="187" t="s">
        <v>184</v>
      </c>
      <c r="E35" s="188">
        <v>350000000</v>
      </c>
      <c r="F35" s="188">
        <v>350000000</v>
      </c>
      <c r="G35" s="188">
        <v>0</v>
      </c>
      <c r="H35" s="196"/>
      <c r="I35" s="196"/>
      <c r="J35" s="196"/>
      <c r="K35" s="196">
        <v>250000000</v>
      </c>
      <c r="L35" s="202"/>
      <c r="M35" s="197"/>
      <c r="N35" s="198">
        <v>600000000</v>
      </c>
      <c r="O35" s="200">
        <v>350000000</v>
      </c>
      <c r="P35" s="200"/>
      <c r="Q35" s="200"/>
      <c r="R35" s="206"/>
      <c r="S35" s="200"/>
      <c r="T35" s="200"/>
      <c r="U35" s="212">
        <v>350000000</v>
      </c>
      <c r="V35" s="213">
        <v>250000000</v>
      </c>
      <c r="W35" s="237"/>
    </row>
    <row r="36" spans="1:23" ht="35.25" customHeight="1" x14ac:dyDescent="0.25">
      <c r="A36" s="226" t="s">
        <v>452</v>
      </c>
      <c r="B36" s="217" t="s">
        <v>109</v>
      </c>
      <c r="C36" s="177"/>
      <c r="D36" s="177" t="s">
        <v>244</v>
      </c>
      <c r="E36" s="185">
        <v>105000000</v>
      </c>
      <c r="F36" s="185">
        <v>105000000</v>
      </c>
      <c r="G36" s="185">
        <v>0</v>
      </c>
      <c r="H36" s="196"/>
      <c r="I36" s="196"/>
      <c r="J36" s="196"/>
      <c r="K36" s="196">
        <v>315000000</v>
      </c>
      <c r="L36" s="202"/>
      <c r="M36" s="197"/>
      <c r="N36" s="198">
        <v>420000000</v>
      </c>
      <c r="O36" s="200">
        <v>32550000</v>
      </c>
      <c r="P36" s="200"/>
      <c r="Q36" s="200"/>
      <c r="R36" s="206"/>
      <c r="S36" s="200"/>
      <c r="T36" s="200"/>
      <c r="U36" s="212">
        <v>32550000</v>
      </c>
      <c r="V36" s="213">
        <v>387450000</v>
      </c>
      <c r="W36" s="237"/>
    </row>
    <row r="37" spans="1:23" ht="35.25" customHeight="1" x14ac:dyDescent="0.25">
      <c r="A37" s="226" t="s">
        <v>452</v>
      </c>
      <c r="B37" s="216" t="s">
        <v>109</v>
      </c>
      <c r="C37" s="178" t="s">
        <v>393</v>
      </c>
      <c r="D37" s="178" t="s">
        <v>242</v>
      </c>
      <c r="E37" s="184">
        <v>32550000</v>
      </c>
      <c r="F37" s="184">
        <v>32550000</v>
      </c>
      <c r="G37" s="179">
        <v>0</v>
      </c>
      <c r="H37" s="196"/>
      <c r="I37" s="196"/>
      <c r="J37" s="196"/>
      <c r="K37" s="196">
        <v>97650000</v>
      </c>
      <c r="L37" s="202"/>
      <c r="M37" s="197"/>
      <c r="N37" s="198">
        <v>130200000</v>
      </c>
      <c r="O37" s="200"/>
      <c r="P37" s="200"/>
      <c r="Q37" s="200"/>
      <c r="R37" s="206"/>
      <c r="S37" s="200"/>
      <c r="T37" s="200"/>
      <c r="U37" s="212">
        <v>0</v>
      </c>
      <c r="V37" s="213">
        <v>130200000</v>
      </c>
      <c r="W37" s="237"/>
    </row>
    <row r="38" spans="1:23" ht="35.25" customHeight="1" x14ac:dyDescent="0.25">
      <c r="A38" s="226" t="s">
        <v>452</v>
      </c>
      <c r="B38" s="216" t="s">
        <v>109</v>
      </c>
      <c r="C38" s="178" t="s">
        <v>381</v>
      </c>
      <c r="D38" s="178" t="s">
        <v>210</v>
      </c>
      <c r="E38" s="184">
        <v>300000000</v>
      </c>
      <c r="F38" s="184">
        <v>300000000</v>
      </c>
      <c r="G38" s="179">
        <v>0</v>
      </c>
      <c r="H38" s="196"/>
      <c r="I38" s="196"/>
      <c r="J38" s="196"/>
      <c r="K38" s="196"/>
      <c r="L38" s="202"/>
      <c r="M38" s="197"/>
      <c r="N38" s="198">
        <v>300000000</v>
      </c>
      <c r="O38" s="200"/>
      <c r="P38" s="200"/>
      <c r="Q38" s="200"/>
      <c r="R38" s="206"/>
      <c r="S38" s="200"/>
      <c r="T38" s="200"/>
      <c r="U38" s="212">
        <v>0</v>
      </c>
      <c r="V38" s="213">
        <v>300000000</v>
      </c>
      <c r="W38" s="237"/>
    </row>
    <row r="39" spans="1:23" ht="35.25" customHeight="1" x14ac:dyDescent="0.25">
      <c r="A39" s="226" t="s">
        <v>452</v>
      </c>
      <c r="B39" s="217" t="s">
        <v>109</v>
      </c>
      <c r="C39" s="177"/>
      <c r="D39" s="177" t="s">
        <v>125</v>
      </c>
      <c r="E39" s="185">
        <v>31200000</v>
      </c>
      <c r="F39" s="185">
        <v>31200000</v>
      </c>
      <c r="G39" s="185">
        <v>0</v>
      </c>
      <c r="H39" s="196"/>
      <c r="I39" s="196"/>
      <c r="J39" s="196"/>
      <c r="K39" s="196">
        <v>14000000</v>
      </c>
      <c r="L39" s="202"/>
      <c r="M39" s="197"/>
      <c r="N39" s="198">
        <v>45200000</v>
      </c>
      <c r="O39" s="200">
        <v>23400000</v>
      </c>
      <c r="P39" s="200"/>
      <c r="Q39" s="200"/>
      <c r="R39" s="206"/>
      <c r="S39" s="200"/>
      <c r="T39" s="200">
        <v>19500000</v>
      </c>
      <c r="U39" s="212">
        <v>42900000</v>
      </c>
      <c r="V39" s="213">
        <v>2300000</v>
      </c>
      <c r="W39" s="237"/>
    </row>
    <row r="40" spans="1:23" ht="35.25" customHeight="1" x14ac:dyDescent="0.25">
      <c r="A40" s="226" t="s">
        <v>452</v>
      </c>
      <c r="B40" s="217" t="s">
        <v>233</v>
      </c>
      <c r="C40" s="177" t="s">
        <v>123</v>
      </c>
      <c r="D40" s="177" t="s">
        <v>221</v>
      </c>
      <c r="E40" s="185">
        <v>224000000</v>
      </c>
      <c r="F40" s="185">
        <v>224000000</v>
      </c>
      <c r="G40" s="185">
        <v>0</v>
      </c>
      <c r="H40" s="196"/>
      <c r="I40" s="196"/>
      <c r="J40" s="196"/>
      <c r="K40" s="196">
        <v>112000000</v>
      </c>
      <c r="L40" s="197">
        <v>9161907</v>
      </c>
      <c r="M40" s="207"/>
      <c r="N40" s="198">
        <v>345161907</v>
      </c>
      <c r="O40" s="200">
        <v>68975500</v>
      </c>
      <c r="P40" s="200"/>
      <c r="Q40" s="200">
        <v>51791666</v>
      </c>
      <c r="R40" s="206">
        <v>14000000</v>
      </c>
      <c r="S40" s="197">
        <v>6416667</v>
      </c>
      <c r="T40" s="197">
        <v>147600000</v>
      </c>
      <c r="U40" s="212">
        <v>288783833</v>
      </c>
      <c r="V40" s="213">
        <v>56378074</v>
      </c>
      <c r="W40" s="237"/>
    </row>
    <row r="41" spans="1:23" ht="35.25" customHeight="1" x14ac:dyDescent="0.25">
      <c r="A41" s="226" t="s">
        <v>452</v>
      </c>
      <c r="B41" s="217" t="s">
        <v>233</v>
      </c>
      <c r="C41" s="177"/>
      <c r="D41" s="177" t="s">
        <v>222</v>
      </c>
      <c r="E41" s="185">
        <v>32000000</v>
      </c>
      <c r="F41" s="185">
        <v>32000000</v>
      </c>
      <c r="G41" s="185">
        <v>0</v>
      </c>
      <c r="H41" s="196"/>
      <c r="I41" s="196"/>
      <c r="J41" s="196"/>
      <c r="K41" s="196">
        <v>16000000</v>
      </c>
      <c r="L41" s="202"/>
      <c r="M41" s="197"/>
      <c r="N41" s="198">
        <v>48000000</v>
      </c>
      <c r="O41" s="200">
        <v>21520000</v>
      </c>
      <c r="P41" s="200"/>
      <c r="Q41" s="200"/>
      <c r="R41" s="206"/>
      <c r="S41" s="200"/>
      <c r="T41" s="200"/>
      <c r="U41" s="212">
        <v>21520000</v>
      </c>
      <c r="V41" s="213">
        <v>26480000</v>
      </c>
      <c r="W41" s="237"/>
    </row>
    <row r="42" spans="1:23" ht="35.25" customHeight="1" x14ac:dyDescent="0.25">
      <c r="A42" s="226" t="s">
        <v>452</v>
      </c>
      <c r="B42" s="217" t="s">
        <v>109</v>
      </c>
      <c r="C42" s="177" t="s">
        <v>120</v>
      </c>
      <c r="D42" s="177" t="s">
        <v>223</v>
      </c>
      <c r="E42" s="185">
        <v>72000000</v>
      </c>
      <c r="F42" s="185">
        <v>72000000</v>
      </c>
      <c r="G42" s="185">
        <v>0</v>
      </c>
      <c r="H42" s="196"/>
      <c r="I42" s="196"/>
      <c r="J42" s="196"/>
      <c r="K42" s="196">
        <v>36000000</v>
      </c>
      <c r="L42" s="202"/>
      <c r="M42" s="197"/>
      <c r="N42" s="198">
        <v>108000000</v>
      </c>
      <c r="O42" s="200">
        <v>37200000</v>
      </c>
      <c r="P42" s="200"/>
      <c r="Q42" s="200">
        <v>10400000</v>
      </c>
      <c r="R42" s="206"/>
      <c r="S42" s="200"/>
      <c r="T42" s="200">
        <v>36000000</v>
      </c>
      <c r="U42" s="212">
        <v>83600000</v>
      </c>
      <c r="V42" s="213">
        <v>24400000</v>
      </c>
      <c r="W42" s="237"/>
    </row>
    <row r="43" spans="1:23" ht="35.25" customHeight="1" x14ac:dyDescent="0.25">
      <c r="A43" s="226" t="s">
        <v>452</v>
      </c>
      <c r="B43" s="217" t="s">
        <v>235</v>
      </c>
      <c r="C43" s="177" t="s">
        <v>388</v>
      </c>
      <c r="D43" s="177" t="s">
        <v>219</v>
      </c>
      <c r="E43" s="185">
        <v>79200000</v>
      </c>
      <c r="F43" s="185">
        <v>79200000</v>
      </c>
      <c r="G43" s="185">
        <v>0</v>
      </c>
      <c r="H43" s="196"/>
      <c r="I43" s="196"/>
      <c r="J43" s="196"/>
      <c r="K43" s="196">
        <v>39600000</v>
      </c>
      <c r="L43" s="202">
        <v>68802000</v>
      </c>
      <c r="M43" s="197"/>
      <c r="N43" s="198">
        <v>187602000</v>
      </c>
      <c r="O43" s="200">
        <v>48266667</v>
      </c>
      <c r="P43" s="200">
        <v>26266667</v>
      </c>
      <c r="Q43" s="200"/>
      <c r="R43" s="206"/>
      <c r="S43" s="200">
        <v>112000000</v>
      </c>
      <c r="T43" s="200"/>
      <c r="U43" s="212">
        <v>186533334</v>
      </c>
      <c r="V43" s="213">
        <v>1068666</v>
      </c>
      <c r="W43" s="237" t="s">
        <v>459</v>
      </c>
    </row>
    <row r="44" spans="1:23" ht="35.25" customHeight="1" x14ac:dyDescent="0.25">
      <c r="A44" s="226" t="s">
        <v>452</v>
      </c>
      <c r="B44" s="218" t="s">
        <v>109</v>
      </c>
      <c r="C44" s="187" t="s">
        <v>128</v>
      </c>
      <c r="D44" s="187" t="s">
        <v>129</v>
      </c>
      <c r="E44" s="188">
        <v>52000000</v>
      </c>
      <c r="F44" s="188">
        <v>52000000</v>
      </c>
      <c r="G44" s="188">
        <v>0</v>
      </c>
      <c r="H44" s="196"/>
      <c r="I44" s="196"/>
      <c r="J44" s="196"/>
      <c r="K44" s="196">
        <v>26000000</v>
      </c>
      <c r="L44" s="202"/>
      <c r="M44" s="197"/>
      <c r="N44" s="198">
        <v>78000000</v>
      </c>
      <c r="O44" s="200">
        <v>26000000</v>
      </c>
      <c r="P44" s="200"/>
      <c r="Q44" s="200"/>
      <c r="R44" s="206">
        <v>26000000</v>
      </c>
      <c r="S44" s="200"/>
      <c r="T44" s="200"/>
      <c r="U44" s="212">
        <v>52000000</v>
      </c>
      <c r="V44" s="213">
        <v>26000000</v>
      </c>
      <c r="W44" s="237"/>
    </row>
    <row r="45" spans="1:23" ht="35.25" customHeight="1" x14ac:dyDescent="0.25">
      <c r="A45" s="226" t="s">
        <v>452</v>
      </c>
      <c r="B45" s="218" t="s">
        <v>109</v>
      </c>
      <c r="C45" s="187" t="s">
        <v>385</v>
      </c>
      <c r="D45" s="187" t="s">
        <v>224</v>
      </c>
      <c r="E45" s="188">
        <v>96000000</v>
      </c>
      <c r="F45" s="188">
        <v>96000000</v>
      </c>
      <c r="G45" s="188">
        <v>0</v>
      </c>
      <c r="H45" s="196"/>
      <c r="I45" s="196"/>
      <c r="J45" s="196"/>
      <c r="K45" s="196">
        <v>48000000</v>
      </c>
      <c r="L45" s="202"/>
      <c r="M45" s="197"/>
      <c r="N45" s="198">
        <v>144000000</v>
      </c>
      <c r="O45" s="200">
        <v>57600000</v>
      </c>
      <c r="P45" s="200"/>
      <c r="Q45" s="200"/>
      <c r="R45" s="206"/>
      <c r="S45" s="200"/>
      <c r="T45" s="200">
        <v>54000000</v>
      </c>
      <c r="U45" s="212">
        <v>111600000</v>
      </c>
      <c r="V45" s="213">
        <v>32400000</v>
      </c>
      <c r="W45" s="237"/>
    </row>
    <row r="46" spans="1:23" ht="35.25" customHeight="1" x14ac:dyDescent="0.25">
      <c r="A46" s="226" t="s">
        <v>452</v>
      </c>
      <c r="B46" s="233" t="s">
        <v>232</v>
      </c>
      <c r="C46" s="234" t="s">
        <v>115</v>
      </c>
      <c r="D46" s="234" t="s">
        <v>213</v>
      </c>
      <c r="E46" s="235">
        <v>48000000</v>
      </c>
      <c r="F46" s="235">
        <v>48000000</v>
      </c>
      <c r="G46" s="235">
        <v>0</v>
      </c>
      <c r="H46" s="196"/>
      <c r="I46" s="196"/>
      <c r="J46" s="196"/>
      <c r="K46" s="196">
        <v>24000000</v>
      </c>
      <c r="L46" s="202"/>
      <c r="M46" s="197"/>
      <c r="N46" s="198">
        <v>72000000</v>
      </c>
      <c r="O46" s="200">
        <v>36000000</v>
      </c>
      <c r="P46" s="200"/>
      <c r="Q46" s="200"/>
      <c r="R46" s="206"/>
      <c r="S46" s="200"/>
      <c r="T46" s="200">
        <v>36000000</v>
      </c>
      <c r="U46" s="212">
        <v>72000000</v>
      </c>
      <c r="V46" s="213">
        <v>0</v>
      </c>
      <c r="W46" s="237" t="s">
        <v>458</v>
      </c>
    </row>
    <row r="47" spans="1:23" ht="35.25" customHeight="1" x14ac:dyDescent="0.25">
      <c r="A47" s="226" t="s">
        <v>452</v>
      </c>
      <c r="B47" s="216" t="s">
        <v>109</v>
      </c>
      <c r="C47" s="178" t="s">
        <v>199</v>
      </c>
      <c r="D47" s="178" t="s">
        <v>245</v>
      </c>
      <c r="E47" s="184">
        <v>28000000</v>
      </c>
      <c r="F47" s="184">
        <v>28000000</v>
      </c>
      <c r="G47" s="184">
        <v>0</v>
      </c>
      <c r="H47" s="196"/>
      <c r="I47" s="196"/>
      <c r="J47" s="196"/>
      <c r="K47" s="196">
        <v>20000000</v>
      </c>
      <c r="L47" s="202"/>
      <c r="M47" s="197"/>
      <c r="N47" s="198">
        <v>48000000</v>
      </c>
      <c r="O47" s="200"/>
      <c r="P47" s="200"/>
      <c r="Q47" s="200"/>
      <c r="R47" s="206"/>
      <c r="S47" s="200"/>
      <c r="T47" s="200"/>
      <c r="U47" s="212">
        <v>0</v>
      </c>
      <c r="V47" s="213">
        <v>48000000</v>
      </c>
      <c r="W47" s="237"/>
    </row>
    <row r="48" spans="1:23" ht="35.25" customHeight="1" x14ac:dyDescent="0.25">
      <c r="A48" s="226" t="s">
        <v>452</v>
      </c>
      <c r="B48" s="218" t="s">
        <v>109</v>
      </c>
      <c r="C48" s="187" t="s">
        <v>380</v>
      </c>
      <c r="D48" s="187" t="s">
        <v>112</v>
      </c>
      <c r="E48" s="188">
        <v>812000000</v>
      </c>
      <c r="F48" s="188">
        <v>812000000</v>
      </c>
      <c r="G48" s="188">
        <v>0</v>
      </c>
      <c r="H48" s="196"/>
      <c r="I48" s="196"/>
      <c r="J48" s="196"/>
      <c r="K48" s="196">
        <v>580000000</v>
      </c>
      <c r="L48" s="202"/>
      <c r="M48" s="197"/>
      <c r="N48" s="198">
        <v>1392000000</v>
      </c>
      <c r="O48" s="200">
        <v>808851618</v>
      </c>
      <c r="P48" s="200"/>
      <c r="Q48" s="200"/>
      <c r="R48" s="206"/>
      <c r="S48" s="200"/>
      <c r="T48" s="200"/>
      <c r="U48" s="212">
        <v>808851618</v>
      </c>
      <c r="V48" s="213">
        <v>583148382</v>
      </c>
      <c r="W48" s="237"/>
    </row>
    <row r="49" spans="1:23" ht="35.25" customHeight="1" x14ac:dyDescent="0.25">
      <c r="A49" s="226" t="s">
        <v>452</v>
      </c>
      <c r="B49" s="216" t="s">
        <v>109</v>
      </c>
      <c r="C49" s="178"/>
      <c r="D49" s="178" t="s">
        <v>198</v>
      </c>
      <c r="E49" s="184">
        <v>27728000</v>
      </c>
      <c r="F49" s="184">
        <v>27728000</v>
      </c>
      <c r="G49" s="184">
        <v>0</v>
      </c>
      <c r="H49" s="196"/>
      <c r="I49" s="196"/>
      <c r="J49" s="196"/>
      <c r="K49" s="196">
        <v>20000000</v>
      </c>
      <c r="L49" s="202"/>
      <c r="M49" s="197"/>
      <c r="N49" s="198">
        <v>47728000</v>
      </c>
      <c r="O49" s="200"/>
      <c r="P49" s="200"/>
      <c r="Q49" s="200"/>
      <c r="R49" s="206"/>
      <c r="S49" s="200"/>
      <c r="T49" s="200">
        <v>23280000</v>
      </c>
      <c r="U49" s="212">
        <v>23280000</v>
      </c>
      <c r="V49" s="213">
        <v>24448000</v>
      </c>
      <c r="W49" s="237"/>
    </row>
    <row r="50" spans="1:23" ht="35.25" customHeight="1" x14ac:dyDescent="0.25">
      <c r="A50" s="226" t="s">
        <v>452</v>
      </c>
      <c r="B50" s="219" t="s">
        <v>109</v>
      </c>
      <c r="C50" s="192" t="s">
        <v>356</v>
      </c>
      <c r="D50" s="192" t="s">
        <v>357</v>
      </c>
      <c r="E50" s="195">
        <v>0</v>
      </c>
      <c r="F50" s="195">
        <v>0</v>
      </c>
      <c r="G50" s="192">
        <v>0</v>
      </c>
      <c r="H50" s="196"/>
      <c r="I50" s="196">
        <v>3294000</v>
      </c>
      <c r="J50" s="196"/>
      <c r="K50" s="196"/>
      <c r="L50" s="202"/>
      <c r="M50" s="197"/>
      <c r="N50" s="198">
        <v>3294000</v>
      </c>
      <c r="O50" s="200"/>
      <c r="P50" s="200">
        <v>3294000</v>
      </c>
      <c r="Q50" s="200"/>
      <c r="R50" s="206"/>
      <c r="S50" s="200"/>
      <c r="T50" s="200"/>
      <c r="U50" s="212">
        <v>3294000</v>
      </c>
      <c r="V50" s="213">
        <v>0</v>
      </c>
      <c r="W50" s="238" t="s">
        <v>458</v>
      </c>
    </row>
    <row r="51" spans="1:23" ht="35.25" customHeight="1" x14ac:dyDescent="0.25">
      <c r="A51" s="226" t="s">
        <v>452</v>
      </c>
      <c r="B51" s="219" t="s">
        <v>233</v>
      </c>
      <c r="C51" s="192" t="s">
        <v>7</v>
      </c>
      <c r="D51" s="192" t="s">
        <v>65</v>
      </c>
      <c r="E51" s="195">
        <v>45000000</v>
      </c>
      <c r="F51" s="195">
        <v>45000000</v>
      </c>
      <c r="G51" s="195">
        <v>0</v>
      </c>
      <c r="H51" s="196"/>
      <c r="I51" s="196"/>
      <c r="J51" s="196"/>
      <c r="K51" s="196"/>
      <c r="L51" s="202"/>
      <c r="M51" s="197"/>
      <c r="N51" s="198">
        <v>45000000</v>
      </c>
      <c r="O51" s="200"/>
      <c r="P51" s="200">
        <v>45000000</v>
      </c>
      <c r="Q51" s="200"/>
      <c r="R51" s="206"/>
      <c r="S51" s="200"/>
      <c r="T51" s="200"/>
      <c r="U51" s="212">
        <v>45000000</v>
      </c>
      <c r="V51" s="213">
        <v>0</v>
      </c>
      <c r="W51" s="238" t="s">
        <v>458</v>
      </c>
    </row>
    <row r="52" spans="1:23" ht="35.25" customHeight="1" x14ac:dyDescent="0.25">
      <c r="A52" s="226" t="s">
        <v>442</v>
      </c>
      <c r="B52" s="204" t="s">
        <v>233</v>
      </c>
      <c r="C52" s="188" t="s">
        <v>5</v>
      </c>
      <c r="D52" s="188" t="s">
        <v>6</v>
      </c>
      <c r="E52" s="188">
        <v>290000000</v>
      </c>
      <c r="F52" s="188">
        <v>290000000</v>
      </c>
      <c r="G52" s="188">
        <v>0</v>
      </c>
      <c r="H52" s="196"/>
      <c r="I52" s="196"/>
      <c r="J52" s="196"/>
      <c r="K52" s="196"/>
      <c r="L52" s="202"/>
      <c r="M52" s="197"/>
      <c r="N52" s="198">
        <v>290000000</v>
      </c>
      <c r="O52" s="200">
        <v>240000000</v>
      </c>
      <c r="P52" s="200"/>
      <c r="Q52" s="200"/>
      <c r="R52" s="206"/>
      <c r="S52" s="200"/>
      <c r="T52" s="200"/>
      <c r="U52" s="212">
        <v>240000000</v>
      </c>
      <c r="V52" s="213">
        <v>50000000</v>
      </c>
      <c r="W52" s="237"/>
    </row>
    <row r="53" spans="1:23" ht="35.25" customHeight="1" x14ac:dyDescent="0.25">
      <c r="A53" s="226" t="s">
        <v>442</v>
      </c>
      <c r="B53" s="204" t="s">
        <v>233</v>
      </c>
      <c r="C53" s="188" t="s">
        <v>7</v>
      </c>
      <c r="D53" s="188" t="s">
        <v>74</v>
      </c>
      <c r="E53" s="188">
        <v>1300000000</v>
      </c>
      <c r="F53" s="188">
        <v>1300000000</v>
      </c>
      <c r="G53" s="188">
        <v>0</v>
      </c>
      <c r="H53" s="196"/>
      <c r="I53" s="196"/>
      <c r="J53" s="196"/>
      <c r="K53" s="196"/>
      <c r="L53" s="202"/>
      <c r="M53" s="197"/>
      <c r="N53" s="198">
        <v>1300000000</v>
      </c>
      <c r="O53" s="200"/>
      <c r="P53" s="200"/>
      <c r="Q53" s="200">
        <v>500000000</v>
      </c>
      <c r="R53" s="206"/>
      <c r="S53" s="200"/>
      <c r="T53" s="200"/>
      <c r="U53" s="212">
        <v>500000000</v>
      </c>
      <c r="V53" s="213">
        <v>800000000</v>
      </c>
      <c r="W53" s="242"/>
    </row>
    <row r="54" spans="1:23" ht="35.25" customHeight="1" x14ac:dyDescent="0.25">
      <c r="A54" s="226" t="s">
        <v>442</v>
      </c>
      <c r="B54" s="219" t="s">
        <v>235</v>
      </c>
      <c r="C54" s="192" t="s">
        <v>3</v>
      </c>
      <c r="D54" s="192" t="s">
        <v>4</v>
      </c>
      <c r="E54" s="195">
        <v>404895500</v>
      </c>
      <c r="F54" s="195">
        <v>404895500</v>
      </c>
      <c r="G54" s="195">
        <v>0</v>
      </c>
      <c r="H54" s="196"/>
      <c r="I54" s="196"/>
      <c r="J54" s="196"/>
      <c r="K54" s="196"/>
      <c r="L54" s="202"/>
      <c r="M54" s="197"/>
      <c r="N54" s="198">
        <v>404895500</v>
      </c>
      <c r="O54" s="200">
        <v>404895500</v>
      </c>
      <c r="P54" s="200"/>
      <c r="Q54" s="200"/>
      <c r="R54" s="206"/>
      <c r="S54" s="200"/>
      <c r="T54" s="200"/>
      <c r="U54" s="212">
        <v>404895500</v>
      </c>
      <c r="V54" s="213">
        <v>0</v>
      </c>
      <c r="W54" s="238" t="s">
        <v>458</v>
      </c>
    </row>
    <row r="55" spans="1:23" ht="35.25" customHeight="1" x14ac:dyDescent="0.25">
      <c r="A55" s="226" t="s">
        <v>442</v>
      </c>
      <c r="B55" s="204" t="s">
        <v>109</v>
      </c>
      <c r="C55" s="188" t="s">
        <v>399</v>
      </c>
      <c r="D55" s="188" t="s">
        <v>72</v>
      </c>
      <c r="E55" s="188">
        <v>3086802269</v>
      </c>
      <c r="F55" s="188">
        <v>3086802269</v>
      </c>
      <c r="G55" s="188">
        <v>0</v>
      </c>
      <c r="H55" s="196"/>
      <c r="I55" s="196"/>
      <c r="J55" s="196">
        <v>3230738949</v>
      </c>
      <c r="K55" s="196"/>
      <c r="L55" s="202"/>
      <c r="M55" s="197"/>
      <c r="N55" s="198">
        <v>6317541218</v>
      </c>
      <c r="O55" s="200">
        <v>2800000000</v>
      </c>
      <c r="P55" s="200"/>
      <c r="Q55" s="200"/>
      <c r="R55" s="206"/>
      <c r="S55" s="200">
        <v>439000000</v>
      </c>
      <c r="T55" s="200"/>
      <c r="U55" s="212">
        <v>3239000000</v>
      </c>
      <c r="V55" s="213">
        <v>3078541218</v>
      </c>
      <c r="W55" s="242"/>
    </row>
    <row r="56" spans="1:23" ht="35.25" customHeight="1" x14ac:dyDescent="0.25">
      <c r="A56" s="226" t="s">
        <v>452</v>
      </c>
      <c r="B56" s="204" t="s">
        <v>109</v>
      </c>
      <c r="C56" s="188" t="s">
        <v>185</v>
      </c>
      <c r="D56" s="188" t="s">
        <v>186</v>
      </c>
      <c r="E56" s="188">
        <v>96000000</v>
      </c>
      <c r="F56" s="188">
        <v>96000000</v>
      </c>
      <c r="G56" s="188">
        <v>0</v>
      </c>
      <c r="H56" s="196"/>
      <c r="I56" s="196"/>
      <c r="J56" s="196"/>
      <c r="K56" s="196">
        <v>96000000</v>
      </c>
      <c r="L56" s="202"/>
      <c r="M56" s="197"/>
      <c r="N56" s="198">
        <v>192000000</v>
      </c>
      <c r="O56" s="200">
        <v>96000000</v>
      </c>
      <c r="P56" s="200"/>
      <c r="Q56" s="200"/>
      <c r="R56" s="206"/>
      <c r="S56" s="200"/>
      <c r="T56" s="200"/>
      <c r="U56" s="212">
        <v>96000000</v>
      </c>
      <c r="V56" s="213">
        <v>96000000</v>
      </c>
      <c r="W56" s="237"/>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7"/>
  <sheetViews>
    <sheetView workbookViewId="0">
      <selection activeCell="F5" sqref="F5"/>
    </sheetView>
  </sheetViews>
  <sheetFormatPr baseColWidth="10" defaultRowHeight="65.25" customHeight="1" x14ac:dyDescent="0.25"/>
  <cols>
    <col min="1" max="1" width="10.85546875" bestFit="1" customWidth="1"/>
    <col min="2" max="2" width="11" bestFit="1" customWidth="1"/>
    <col min="3" max="3" width="13.42578125" bestFit="1" customWidth="1"/>
    <col min="4" max="4" width="42" bestFit="1" customWidth="1"/>
    <col min="5" max="6" width="17.42578125" bestFit="1" customWidth="1"/>
    <col min="7" max="7" width="7.140625" bestFit="1" customWidth="1"/>
    <col min="8" max="8" width="25.42578125" bestFit="1" customWidth="1"/>
    <col min="9" max="9" width="27.5703125" bestFit="1" customWidth="1"/>
    <col min="10" max="10" width="20.28515625" bestFit="1" customWidth="1"/>
    <col min="11" max="13" width="18.42578125" bestFit="1" customWidth="1"/>
    <col min="14" max="14" width="31.85546875" bestFit="1" customWidth="1"/>
    <col min="15" max="15" width="18.5703125" bestFit="1" customWidth="1"/>
    <col min="16" max="16" width="10.28515625" bestFit="1" customWidth="1"/>
    <col min="17" max="18" width="18.5703125" bestFit="1" customWidth="1"/>
    <col min="19" max="19" width="17.42578125" bestFit="1" customWidth="1"/>
    <col min="20" max="20" width="10.28515625" bestFit="1" customWidth="1"/>
    <col min="21" max="21" width="32.5703125" bestFit="1" customWidth="1"/>
    <col min="22" max="22" width="29.85546875" bestFit="1" customWidth="1"/>
    <col min="23" max="23" width="36.28515625" bestFit="1" customWidth="1"/>
  </cols>
  <sheetData>
    <row r="1" spans="1:23" ht="65.25" customHeight="1" thickBot="1" x14ac:dyDescent="0.3">
      <c r="A1" s="225" t="s">
        <v>443</v>
      </c>
      <c r="B1" s="215" t="s">
        <v>108</v>
      </c>
      <c r="C1" s="183" t="s">
        <v>0</v>
      </c>
      <c r="D1" s="181" t="s">
        <v>1</v>
      </c>
      <c r="E1" s="190" t="s">
        <v>2</v>
      </c>
      <c r="F1" s="190" t="s">
        <v>369</v>
      </c>
      <c r="G1" s="182"/>
      <c r="H1" s="196" t="s">
        <v>411</v>
      </c>
      <c r="I1" s="197" t="s">
        <v>412</v>
      </c>
      <c r="J1" s="214" t="s">
        <v>455</v>
      </c>
      <c r="K1" s="214" t="s">
        <v>454</v>
      </c>
      <c r="L1" s="214" t="s">
        <v>453</v>
      </c>
      <c r="M1" s="214" t="s">
        <v>456</v>
      </c>
      <c r="N1" s="199" t="s">
        <v>415</v>
      </c>
      <c r="O1" s="201" t="s">
        <v>413</v>
      </c>
      <c r="P1" s="201" t="s">
        <v>414</v>
      </c>
      <c r="Q1" s="201" t="s">
        <v>420</v>
      </c>
      <c r="R1" s="205" t="s">
        <v>437</v>
      </c>
      <c r="S1" s="201" t="s">
        <v>441</v>
      </c>
      <c r="T1" s="201" t="s">
        <v>451</v>
      </c>
      <c r="U1" s="211" t="s">
        <v>416</v>
      </c>
      <c r="V1" s="229" t="s">
        <v>417</v>
      </c>
      <c r="W1" s="236" t="s">
        <v>457</v>
      </c>
    </row>
    <row r="2" spans="1:23" ht="65.25" customHeight="1" x14ac:dyDescent="0.25">
      <c r="A2" s="226" t="s">
        <v>442</v>
      </c>
      <c r="B2" s="216" t="s">
        <v>371</v>
      </c>
      <c r="C2" s="178" t="s">
        <v>403</v>
      </c>
      <c r="D2" s="178" t="s">
        <v>87</v>
      </c>
      <c r="E2" s="184">
        <v>50000000</v>
      </c>
      <c r="F2" s="184">
        <v>50000000</v>
      </c>
      <c r="G2" s="179">
        <v>0</v>
      </c>
      <c r="H2" s="196"/>
      <c r="I2" s="196"/>
      <c r="J2" s="196"/>
      <c r="K2" s="196"/>
      <c r="L2" s="202"/>
      <c r="M2" s="197"/>
      <c r="N2" s="198">
        <v>50000000</v>
      </c>
      <c r="O2" s="200"/>
      <c r="P2" s="200"/>
      <c r="Q2" s="200"/>
      <c r="R2" s="206"/>
      <c r="S2" s="200"/>
      <c r="T2" s="200"/>
      <c r="U2" s="212">
        <v>0</v>
      </c>
      <c r="V2" s="213">
        <v>50000000</v>
      </c>
      <c r="W2" s="175"/>
    </row>
    <row r="3" spans="1:23" ht="65.25" customHeight="1" x14ac:dyDescent="0.25">
      <c r="A3" s="226" t="s">
        <v>452</v>
      </c>
      <c r="B3" s="217" t="s">
        <v>371</v>
      </c>
      <c r="C3" s="177" t="s">
        <v>377</v>
      </c>
      <c r="D3" s="177" t="s">
        <v>275</v>
      </c>
      <c r="E3" s="191">
        <v>8700000</v>
      </c>
      <c r="F3" s="191">
        <v>8700000</v>
      </c>
      <c r="G3" s="191">
        <v>0</v>
      </c>
      <c r="H3" s="196"/>
      <c r="I3" s="196"/>
      <c r="J3" s="196">
        <v>17400000</v>
      </c>
      <c r="K3" s="196"/>
      <c r="L3" s="202"/>
      <c r="M3" s="197"/>
      <c r="N3" s="198">
        <v>26100000</v>
      </c>
      <c r="O3" s="200"/>
      <c r="P3" s="200"/>
      <c r="Q3" s="200">
        <v>8700000</v>
      </c>
      <c r="R3" s="206"/>
      <c r="S3" s="200">
        <v>8700000</v>
      </c>
      <c r="T3" s="200"/>
      <c r="U3" s="212">
        <v>17400000</v>
      </c>
      <c r="V3" s="213">
        <v>8700000</v>
      </c>
      <c r="W3" s="175"/>
    </row>
    <row r="4" spans="1:23" ht="65.25" customHeight="1" x14ac:dyDescent="0.25">
      <c r="A4" s="226" t="s">
        <v>452</v>
      </c>
      <c r="B4" s="217" t="s">
        <v>371</v>
      </c>
      <c r="C4" s="177" t="s">
        <v>148</v>
      </c>
      <c r="D4" s="177" t="s">
        <v>253</v>
      </c>
      <c r="E4" s="191">
        <v>50400000</v>
      </c>
      <c r="F4" s="191">
        <v>50400000</v>
      </c>
      <c r="G4" s="191">
        <v>0</v>
      </c>
      <c r="H4" s="196"/>
      <c r="I4" s="196"/>
      <c r="J4" s="196">
        <v>50400000</v>
      </c>
      <c r="K4" s="196"/>
      <c r="L4" s="202"/>
      <c r="M4" s="197"/>
      <c r="N4" s="198">
        <v>100800000</v>
      </c>
      <c r="O4" s="200">
        <v>22779999</v>
      </c>
      <c r="P4" s="200"/>
      <c r="Q4" s="200">
        <v>22000000</v>
      </c>
      <c r="R4" s="206">
        <v>10053333</v>
      </c>
      <c r="S4" s="200"/>
      <c r="T4" s="200"/>
      <c r="U4" s="212">
        <v>54833332</v>
      </c>
      <c r="V4" s="213">
        <v>45966668</v>
      </c>
      <c r="W4" s="243"/>
    </row>
    <row r="5" spans="1:23" ht="65.25" customHeight="1" x14ac:dyDescent="0.25">
      <c r="A5" s="226" t="s">
        <v>452</v>
      </c>
      <c r="B5" s="221" t="s">
        <v>371</v>
      </c>
      <c r="C5" s="191" t="s">
        <v>372</v>
      </c>
      <c r="D5" s="191" t="s">
        <v>264</v>
      </c>
      <c r="E5" s="191">
        <v>20808000</v>
      </c>
      <c r="F5" s="191">
        <v>20808000</v>
      </c>
      <c r="G5" s="191">
        <v>0</v>
      </c>
      <c r="H5" s="196"/>
      <c r="I5" s="196"/>
      <c r="J5" s="196">
        <v>20808000</v>
      </c>
      <c r="K5" s="196"/>
      <c r="L5" s="202"/>
      <c r="M5" s="197"/>
      <c r="N5" s="198">
        <v>41616000</v>
      </c>
      <c r="O5" s="200">
        <v>9594800</v>
      </c>
      <c r="P5" s="200"/>
      <c r="Q5" s="200">
        <v>13872000</v>
      </c>
      <c r="R5" s="206"/>
      <c r="S5" s="200"/>
      <c r="T5" s="200"/>
      <c r="U5" s="212">
        <v>23466800</v>
      </c>
      <c r="V5" s="213">
        <v>18149200</v>
      </c>
      <c r="W5" s="243"/>
    </row>
    <row r="6" spans="1:23" ht="65.25" customHeight="1" x14ac:dyDescent="0.25">
      <c r="A6" s="226" t="s">
        <v>452</v>
      </c>
      <c r="B6" s="221" t="s">
        <v>371</v>
      </c>
      <c r="C6" s="191" t="s">
        <v>162</v>
      </c>
      <c r="D6" s="191" t="s">
        <v>163</v>
      </c>
      <c r="E6" s="191">
        <v>10404000</v>
      </c>
      <c r="F6" s="191">
        <v>10404000</v>
      </c>
      <c r="G6" s="191">
        <v>0</v>
      </c>
      <c r="H6" s="196"/>
      <c r="I6" s="196"/>
      <c r="J6" s="196">
        <v>10404000</v>
      </c>
      <c r="K6" s="196"/>
      <c r="L6" s="202">
        <v>6126800</v>
      </c>
      <c r="M6" s="197"/>
      <c r="N6" s="198">
        <v>26934800</v>
      </c>
      <c r="O6" s="200">
        <v>4797400</v>
      </c>
      <c r="P6" s="200"/>
      <c r="Q6" s="200">
        <v>6936000</v>
      </c>
      <c r="R6" s="206"/>
      <c r="S6" s="200">
        <v>4392800</v>
      </c>
      <c r="T6" s="200"/>
      <c r="U6" s="212">
        <v>16126200</v>
      </c>
      <c r="V6" s="213">
        <v>10808600</v>
      </c>
      <c r="W6" s="175"/>
    </row>
    <row r="7" spans="1:23" ht="65.25" customHeight="1" x14ac:dyDescent="0.25">
      <c r="A7" s="226" t="s">
        <v>452</v>
      </c>
      <c r="B7" s="217" t="s">
        <v>371</v>
      </c>
      <c r="C7" s="177" t="s">
        <v>278</v>
      </c>
      <c r="D7" s="177" t="s">
        <v>424</v>
      </c>
      <c r="E7" s="185">
        <v>42980000</v>
      </c>
      <c r="F7" s="185">
        <v>42980000</v>
      </c>
      <c r="G7" s="185">
        <v>0</v>
      </c>
      <c r="H7" s="196"/>
      <c r="I7" s="196"/>
      <c r="J7" s="196"/>
      <c r="K7" s="196"/>
      <c r="L7" s="202"/>
      <c r="M7" s="197"/>
      <c r="N7" s="198">
        <v>42980000</v>
      </c>
      <c r="O7" s="200"/>
      <c r="P7" s="200">
        <v>0</v>
      </c>
      <c r="Q7" s="200"/>
      <c r="R7" s="206">
        <v>35840000</v>
      </c>
      <c r="S7" s="200"/>
      <c r="T7" s="200"/>
      <c r="U7" s="212">
        <v>35840000</v>
      </c>
      <c r="V7" s="213">
        <v>7140000</v>
      </c>
      <c r="W7" s="175"/>
    </row>
    <row r="8" spans="1:23" ht="65.25" customHeight="1" x14ac:dyDescent="0.25">
      <c r="A8" s="226" t="s">
        <v>452</v>
      </c>
      <c r="B8" s="230" t="s">
        <v>371</v>
      </c>
      <c r="C8" s="230" t="s">
        <v>200</v>
      </c>
      <c r="D8" s="230" t="s">
        <v>378</v>
      </c>
      <c r="E8" s="231">
        <v>33000000</v>
      </c>
      <c r="F8" s="231">
        <v>33000000</v>
      </c>
      <c r="G8" s="230">
        <v>0</v>
      </c>
      <c r="H8" s="196"/>
      <c r="I8" s="196"/>
      <c r="J8" s="196"/>
      <c r="K8" s="196">
        <v>13933333</v>
      </c>
      <c r="L8" s="202"/>
      <c r="M8" s="197"/>
      <c r="N8" s="198">
        <v>46933333</v>
      </c>
      <c r="O8" s="200"/>
      <c r="P8" s="200"/>
      <c r="Q8" s="200"/>
      <c r="R8" s="206">
        <v>46933333</v>
      </c>
      <c r="S8" s="200"/>
      <c r="T8" s="200"/>
      <c r="U8" s="212">
        <v>46933333</v>
      </c>
      <c r="V8" s="213">
        <v>0</v>
      </c>
      <c r="W8" s="227" t="s">
        <v>458</v>
      </c>
    </row>
    <row r="9" spans="1:23" ht="65.25" customHeight="1" x14ac:dyDescent="0.25">
      <c r="A9" s="226" t="s">
        <v>452</v>
      </c>
      <c r="B9" s="217" t="s">
        <v>371</v>
      </c>
      <c r="C9" s="177" t="s">
        <v>200</v>
      </c>
      <c r="D9" s="177" t="s">
        <v>201</v>
      </c>
      <c r="E9" s="185">
        <v>21000000</v>
      </c>
      <c r="F9" s="185">
        <v>21000000</v>
      </c>
      <c r="G9" s="185">
        <v>0</v>
      </c>
      <c r="H9" s="196"/>
      <c r="I9" s="196"/>
      <c r="J9" s="196">
        <v>21000000</v>
      </c>
      <c r="K9" s="196"/>
      <c r="L9" s="202"/>
      <c r="M9" s="197"/>
      <c r="N9" s="198">
        <v>42000000</v>
      </c>
      <c r="O9" s="200">
        <v>9683333</v>
      </c>
      <c r="P9" s="200"/>
      <c r="Q9" s="200">
        <v>0</v>
      </c>
      <c r="R9" s="206">
        <v>29883333</v>
      </c>
      <c r="S9" s="200"/>
      <c r="T9" s="200"/>
      <c r="U9" s="212">
        <v>39566666</v>
      </c>
      <c r="V9" s="213">
        <v>2433334</v>
      </c>
      <c r="W9" s="175" t="s">
        <v>459</v>
      </c>
    </row>
    <row r="10" spans="1:23" ht="65.25" customHeight="1" x14ac:dyDescent="0.25">
      <c r="A10" s="226" t="s">
        <v>452</v>
      </c>
      <c r="B10" s="217" t="s">
        <v>371</v>
      </c>
      <c r="C10" s="177" t="s">
        <v>187</v>
      </c>
      <c r="D10" s="177" t="s">
        <v>326</v>
      </c>
      <c r="E10" s="191">
        <v>7000000</v>
      </c>
      <c r="F10" s="191">
        <v>7000000</v>
      </c>
      <c r="G10" s="191">
        <v>0</v>
      </c>
      <c r="H10" s="196"/>
      <c r="I10" s="196"/>
      <c r="J10" s="196"/>
      <c r="K10" s="196"/>
      <c r="L10" s="202"/>
      <c r="M10" s="197"/>
      <c r="N10" s="198">
        <v>7000000</v>
      </c>
      <c r="O10" s="200">
        <v>5605308</v>
      </c>
      <c r="P10" s="200"/>
      <c r="Q10" s="200"/>
      <c r="R10" s="206"/>
      <c r="S10" s="200"/>
      <c r="T10" s="200"/>
      <c r="U10" s="212">
        <v>5605308</v>
      </c>
      <c r="V10" s="213">
        <v>1394692</v>
      </c>
      <c r="W10" s="175" t="s">
        <v>459</v>
      </c>
    </row>
    <row r="11" spans="1:23" ht="65.25" customHeight="1" x14ac:dyDescent="0.25">
      <c r="A11" s="226" t="s">
        <v>452</v>
      </c>
      <c r="B11" s="217" t="s">
        <v>371</v>
      </c>
      <c r="C11" s="177" t="s">
        <v>408</v>
      </c>
      <c r="D11" s="177" t="s">
        <v>327</v>
      </c>
      <c r="E11" s="191">
        <v>45000000</v>
      </c>
      <c r="F11" s="191">
        <v>45000000</v>
      </c>
      <c r="G11" s="191">
        <v>0</v>
      </c>
      <c r="H11" s="196"/>
      <c r="I11" s="196"/>
      <c r="J11" s="196"/>
      <c r="K11" s="196"/>
      <c r="L11" s="202"/>
      <c r="M11" s="197"/>
      <c r="N11" s="198">
        <v>45000000</v>
      </c>
      <c r="O11" s="200">
        <v>42608400</v>
      </c>
      <c r="P11" s="200"/>
      <c r="Q11" s="200"/>
      <c r="R11" s="206"/>
      <c r="S11" s="200"/>
      <c r="T11" s="200"/>
      <c r="U11" s="212">
        <v>42608400</v>
      </c>
      <c r="V11" s="213">
        <v>2391600</v>
      </c>
      <c r="W11" s="175" t="s">
        <v>459</v>
      </c>
    </row>
    <row r="12" spans="1:23" ht="65.25" customHeight="1" x14ac:dyDescent="0.25">
      <c r="A12" s="226" t="s">
        <v>452</v>
      </c>
      <c r="B12" s="203" t="s">
        <v>371</v>
      </c>
      <c r="C12" s="203" t="s">
        <v>407</v>
      </c>
      <c r="D12" s="203" t="s">
        <v>308</v>
      </c>
      <c r="E12" s="185">
        <v>7000000</v>
      </c>
      <c r="F12" s="185">
        <v>7000000</v>
      </c>
      <c r="G12" s="194">
        <v>0</v>
      </c>
      <c r="H12" s="196"/>
      <c r="I12" s="196"/>
      <c r="J12" s="196"/>
      <c r="K12" s="196"/>
      <c r="L12" s="202"/>
      <c r="M12" s="197"/>
      <c r="N12" s="198">
        <v>7000000</v>
      </c>
      <c r="O12" s="200"/>
      <c r="P12" s="200"/>
      <c r="Q12" s="200">
        <v>6316900</v>
      </c>
      <c r="R12" s="206"/>
      <c r="S12" s="200"/>
      <c r="T12" s="200"/>
      <c r="U12" s="212">
        <v>6316900</v>
      </c>
      <c r="V12" s="213">
        <v>683100</v>
      </c>
      <c r="W12" s="175" t="s">
        <v>459</v>
      </c>
    </row>
    <row r="13" spans="1:23" ht="65.25" customHeight="1" x14ac:dyDescent="0.25">
      <c r="A13" s="226" t="s">
        <v>452</v>
      </c>
      <c r="B13" s="219" t="s">
        <v>371</v>
      </c>
      <c r="C13" s="192" t="s">
        <v>406</v>
      </c>
      <c r="D13" s="192" t="s">
        <v>189</v>
      </c>
      <c r="E13" s="193">
        <v>65000000</v>
      </c>
      <c r="F13" s="193">
        <v>65000000</v>
      </c>
      <c r="G13" s="193">
        <v>0</v>
      </c>
      <c r="H13" s="196"/>
      <c r="I13" s="196"/>
      <c r="J13" s="196"/>
      <c r="K13" s="196"/>
      <c r="L13" s="202"/>
      <c r="M13" s="197"/>
      <c r="N13" s="198">
        <v>65000000</v>
      </c>
      <c r="O13" s="200">
        <v>65000000</v>
      </c>
      <c r="P13" s="200"/>
      <c r="Q13" s="200"/>
      <c r="R13" s="206"/>
      <c r="S13" s="200"/>
      <c r="T13" s="200"/>
      <c r="U13" s="212">
        <v>65000000</v>
      </c>
      <c r="V13" s="213">
        <v>0</v>
      </c>
      <c r="W13" s="228" t="s">
        <v>458</v>
      </c>
    </row>
    <row r="14" spans="1:23" ht="65.25" customHeight="1" x14ac:dyDescent="0.25">
      <c r="A14" s="226" t="s">
        <v>452</v>
      </c>
      <c r="B14" s="217" t="s">
        <v>371</v>
      </c>
      <c r="C14" s="177" t="s">
        <v>190</v>
      </c>
      <c r="D14" s="177" t="s">
        <v>325</v>
      </c>
      <c r="E14" s="191">
        <v>78000000</v>
      </c>
      <c r="F14" s="191">
        <v>78000000</v>
      </c>
      <c r="G14" s="191">
        <v>0</v>
      </c>
      <c r="H14" s="196"/>
      <c r="I14" s="196"/>
      <c r="J14" s="196"/>
      <c r="K14" s="196"/>
      <c r="L14" s="202"/>
      <c r="M14" s="197"/>
      <c r="N14" s="198">
        <v>78000000</v>
      </c>
      <c r="O14" s="200">
        <v>74970768</v>
      </c>
      <c r="P14" s="200"/>
      <c r="Q14" s="200"/>
      <c r="R14" s="206"/>
      <c r="S14" s="200"/>
      <c r="T14" s="200"/>
      <c r="U14" s="212">
        <v>74970768</v>
      </c>
      <c r="V14" s="213">
        <v>3029232</v>
      </c>
      <c r="W14" s="175" t="s">
        <v>459</v>
      </c>
    </row>
    <row r="15" spans="1:23" ht="65.25" customHeight="1" x14ac:dyDescent="0.25">
      <c r="A15" s="226" t="s">
        <v>452</v>
      </c>
      <c r="B15" s="219" t="s">
        <v>371</v>
      </c>
      <c r="C15" s="192">
        <v>93151516</v>
      </c>
      <c r="D15" s="192" t="s">
        <v>423</v>
      </c>
      <c r="E15" s="195">
        <v>0</v>
      </c>
      <c r="F15" s="195">
        <v>0</v>
      </c>
      <c r="G15" s="195">
        <v>0</v>
      </c>
      <c r="H15" s="196"/>
      <c r="I15" s="196"/>
      <c r="J15" s="196">
        <v>225000000</v>
      </c>
      <c r="K15" s="196"/>
      <c r="L15" s="202"/>
      <c r="M15" s="197"/>
      <c r="N15" s="198">
        <v>225000000</v>
      </c>
      <c r="O15" s="200"/>
      <c r="P15" s="200"/>
      <c r="Q15" s="200">
        <v>225000000</v>
      </c>
      <c r="R15" s="206"/>
      <c r="S15" s="200"/>
      <c r="T15" s="200"/>
      <c r="U15" s="212">
        <v>225000000</v>
      </c>
      <c r="V15" s="213">
        <v>0</v>
      </c>
      <c r="W15" s="228" t="s">
        <v>458</v>
      </c>
    </row>
    <row r="16" spans="1:23" ht="65.25" customHeight="1" x14ac:dyDescent="0.25">
      <c r="A16" s="226" t="s">
        <v>452</v>
      </c>
      <c r="B16" s="219" t="s">
        <v>371</v>
      </c>
      <c r="C16" s="192">
        <v>93151516</v>
      </c>
      <c r="D16" s="192" t="s">
        <v>422</v>
      </c>
      <c r="E16" s="195">
        <v>0</v>
      </c>
      <c r="F16" s="195">
        <v>0</v>
      </c>
      <c r="G16" s="195">
        <v>0</v>
      </c>
      <c r="H16" s="196"/>
      <c r="I16" s="196"/>
      <c r="J16" s="196">
        <v>19206500</v>
      </c>
      <c r="K16" s="196"/>
      <c r="L16" s="202"/>
      <c r="M16" s="197"/>
      <c r="N16" s="198">
        <v>19206500</v>
      </c>
      <c r="O16" s="200"/>
      <c r="P16" s="200"/>
      <c r="Q16" s="200">
        <v>19206500</v>
      </c>
      <c r="R16" s="206"/>
      <c r="S16" s="200"/>
      <c r="T16" s="200"/>
      <c r="U16" s="212">
        <v>19206500</v>
      </c>
      <c r="V16" s="213">
        <v>0</v>
      </c>
      <c r="W16" s="228" t="s">
        <v>458</v>
      </c>
    </row>
    <row r="17" spans="1:23" ht="65.25" customHeight="1" x14ac:dyDescent="0.25">
      <c r="A17" s="226"/>
      <c r="B17" s="222"/>
      <c r="C17" s="210"/>
      <c r="D17" s="210"/>
      <c r="E17" s="180"/>
      <c r="F17" s="176"/>
      <c r="G17" s="176"/>
      <c r="H17" s="207">
        <v>38000000</v>
      </c>
      <c r="I17" s="207">
        <v>203033449.74000001</v>
      </c>
      <c r="J17" s="207">
        <v>6119134289</v>
      </c>
      <c r="K17" s="207"/>
      <c r="L17" s="207"/>
      <c r="M17" s="207"/>
      <c r="N17" s="208">
        <v>41075166941.739998</v>
      </c>
      <c r="O17" s="209">
        <v>235040008</v>
      </c>
      <c r="P17" s="209">
        <v>0</v>
      </c>
      <c r="Q17" s="209">
        <v>302031400</v>
      </c>
      <c r="R17" s="209">
        <v>122709999</v>
      </c>
      <c r="S17" s="209">
        <v>13092800</v>
      </c>
      <c r="T17" s="209">
        <v>0</v>
      </c>
      <c r="U17" s="224">
        <v>672874207</v>
      </c>
      <c r="V17" s="223">
        <v>40402292734.739998</v>
      </c>
      <c r="W17" s="23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7"/>
  <sheetViews>
    <sheetView workbookViewId="0">
      <selection activeCell="A7" sqref="A7"/>
    </sheetView>
  </sheetViews>
  <sheetFormatPr baseColWidth="10" defaultRowHeight="15" x14ac:dyDescent="0.25"/>
  <cols>
    <col min="4" max="4" width="121" customWidth="1"/>
    <col min="18" max="18" width="14.140625" bestFit="1" customWidth="1"/>
    <col min="19" max="19" width="15.140625" bestFit="1" customWidth="1"/>
  </cols>
  <sheetData>
    <row r="1" spans="1:14" x14ac:dyDescent="0.25">
      <c r="A1" s="68" t="s">
        <v>470</v>
      </c>
      <c r="B1" s="68" t="s">
        <v>368</v>
      </c>
      <c r="C1" s="68" t="s">
        <v>0</v>
      </c>
      <c r="D1" s="68" t="s">
        <v>1</v>
      </c>
      <c r="E1" s="68" t="s">
        <v>309</v>
      </c>
      <c r="F1" s="68" t="s">
        <v>310</v>
      </c>
      <c r="G1" s="68" t="s">
        <v>311</v>
      </c>
      <c r="H1" s="68" t="s">
        <v>312</v>
      </c>
      <c r="I1" s="68" t="s">
        <v>313</v>
      </c>
      <c r="J1" s="68" t="s">
        <v>314</v>
      </c>
      <c r="K1" s="68" t="s">
        <v>315</v>
      </c>
      <c r="L1" s="68" t="s">
        <v>366</v>
      </c>
      <c r="M1" s="68" t="s">
        <v>316</v>
      </c>
      <c r="N1" s="68" t="s">
        <v>321</v>
      </c>
    </row>
    <row r="2" spans="1:14" x14ac:dyDescent="0.25">
      <c r="A2" s="68">
        <v>786</v>
      </c>
      <c r="B2" s="68" t="s">
        <v>426</v>
      </c>
      <c r="C2" s="68" t="s">
        <v>463</v>
      </c>
      <c r="D2" s="68" t="s">
        <v>464</v>
      </c>
      <c r="E2" s="68">
        <v>0</v>
      </c>
      <c r="F2" s="68">
        <v>0</v>
      </c>
      <c r="G2" s="68" t="s">
        <v>331</v>
      </c>
      <c r="H2" s="68">
        <v>24</v>
      </c>
      <c r="I2" s="68" t="s">
        <v>448</v>
      </c>
      <c r="J2" s="68">
        <v>2024</v>
      </c>
      <c r="K2" s="68" t="s">
        <v>465</v>
      </c>
      <c r="L2" s="68" t="s">
        <v>367</v>
      </c>
      <c r="M2" s="68"/>
      <c r="N2" s="68" t="s">
        <v>491</v>
      </c>
    </row>
    <row r="3" spans="1:14" x14ac:dyDescent="0.25">
      <c r="A3" s="68">
        <v>781</v>
      </c>
      <c r="B3" s="68" t="s">
        <v>426</v>
      </c>
      <c r="C3" s="68" t="s">
        <v>118</v>
      </c>
      <c r="D3" s="68" t="s">
        <v>227</v>
      </c>
      <c r="E3" s="68">
        <v>0</v>
      </c>
      <c r="F3" s="68" t="s">
        <v>250</v>
      </c>
      <c r="G3" s="68" t="s">
        <v>331</v>
      </c>
      <c r="H3" s="68">
        <v>24</v>
      </c>
      <c r="I3" s="68" t="s">
        <v>448</v>
      </c>
      <c r="J3" s="68">
        <v>2024</v>
      </c>
      <c r="K3" s="68" t="s">
        <v>320</v>
      </c>
      <c r="L3" s="68" t="s">
        <v>367</v>
      </c>
      <c r="M3" s="68"/>
      <c r="N3" s="68" t="s">
        <v>484</v>
      </c>
    </row>
    <row r="4" spans="1:14" x14ac:dyDescent="0.25">
      <c r="A4" s="68">
        <v>1233</v>
      </c>
      <c r="B4" s="68" t="s">
        <v>426</v>
      </c>
      <c r="C4" s="68" t="s">
        <v>118</v>
      </c>
      <c r="D4" s="68" t="s">
        <v>428</v>
      </c>
      <c r="E4" s="68">
        <v>0</v>
      </c>
      <c r="F4" s="68" t="s">
        <v>347</v>
      </c>
      <c r="G4" s="68" t="s">
        <v>348</v>
      </c>
      <c r="H4" s="68">
        <v>8</v>
      </c>
      <c r="I4" s="68" t="s">
        <v>338</v>
      </c>
      <c r="J4" s="68">
        <v>2024</v>
      </c>
      <c r="K4" s="68" t="s">
        <v>349</v>
      </c>
      <c r="L4" s="68" t="s">
        <v>367</v>
      </c>
      <c r="M4" s="68"/>
      <c r="N4" s="68" t="s">
        <v>475</v>
      </c>
    </row>
    <row r="5" spans="1:14" x14ac:dyDescent="0.25">
      <c r="A5" s="68">
        <v>805</v>
      </c>
      <c r="B5" s="68" t="s">
        <v>426</v>
      </c>
      <c r="C5" s="68" t="s">
        <v>118</v>
      </c>
      <c r="D5" s="68" t="s">
        <v>468</v>
      </c>
      <c r="E5" s="68">
        <v>0</v>
      </c>
      <c r="F5" s="68" t="s">
        <v>250</v>
      </c>
      <c r="G5" s="68" t="s">
        <v>355</v>
      </c>
      <c r="H5" s="68">
        <v>26</v>
      </c>
      <c r="I5" s="68" t="s">
        <v>448</v>
      </c>
      <c r="J5" s="68">
        <v>2024</v>
      </c>
      <c r="K5" s="68" t="s">
        <v>469</v>
      </c>
      <c r="L5" s="68" t="s">
        <v>367</v>
      </c>
      <c r="M5" s="68"/>
      <c r="N5" s="68" t="s">
        <v>482</v>
      </c>
    </row>
    <row r="6" spans="1:14" x14ac:dyDescent="0.25">
      <c r="A6" s="68">
        <v>789</v>
      </c>
      <c r="B6" s="68" t="s">
        <v>426</v>
      </c>
      <c r="C6" s="68" t="s">
        <v>392</v>
      </c>
      <c r="D6" s="68" t="s">
        <v>440</v>
      </c>
      <c r="E6" s="68">
        <v>0</v>
      </c>
      <c r="F6" s="68" t="s">
        <v>250</v>
      </c>
      <c r="G6" s="68" t="s">
        <v>331</v>
      </c>
      <c r="H6" s="68">
        <v>24</v>
      </c>
      <c r="I6" s="68" t="s">
        <v>448</v>
      </c>
      <c r="J6" s="68">
        <v>2024</v>
      </c>
      <c r="K6" s="68" t="s">
        <v>364</v>
      </c>
      <c r="L6" s="68" t="s">
        <v>367</v>
      </c>
      <c r="M6" s="68"/>
      <c r="N6" s="68" t="s">
        <v>481</v>
      </c>
    </row>
    <row r="7" spans="1:14" x14ac:dyDescent="0.25">
      <c r="A7" s="68">
        <v>1237</v>
      </c>
      <c r="B7" s="68" t="s">
        <v>426</v>
      </c>
      <c r="C7" s="68" t="s">
        <v>118</v>
      </c>
      <c r="D7" s="68" t="s">
        <v>228</v>
      </c>
      <c r="E7" s="68">
        <v>3132000</v>
      </c>
      <c r="F7" s="68" t="s">
        <v>317</v>
      </c>
      <c r="G7" s="68" t="s">
        <v>430</v>
      </c>
      <c r="H7" s="68">
        <v>14</v>
      </c>
      <c r="I7" s="68" t="s">
        <v>363</v>
      </c>
      <c r="J7" s="68">
        <v>2024</v>
      </c>
      <c r="K7" s="68" t="s">
        <v>350</v>
      </c>
      <c r="L7" s="68" t="s">
        <v>367</v>
      </c>
      <c r="M7" s="68"/>
      <c r="N7" s="68" t="s">
        <v>493</v>
      </c>
    </row>
    <row r="8" spans="1:14" x14ac:dyDescent="0.25">
      <c r="A8" s="68">
        <v>1236</v>
      </c>
      <c r="B8" s="68" t="s">
        <v>426</v>
      </c>
      <c r="C8" s="68" t="s">
        <v>118</v>
      </c>
      <c r="D8" s="68" t="s">
        <v>228</v>
      </c>
      <c r="E8" s="68">
        <v>3915000</v>
      </c>
      <c r="F8" s="68" t="s">
        <v>317</v>
      </c>
      <c r="G8" s="68" t="s">
        <v>430</v>
      </c>
      <c r="H8" s="68">
        <v>14</v>
      </c>
      <c r="I8" s="68" t="s">
        <v>363</v>
      </c>
      <c r="J8" s="68">
        <v>2024</v>
      </c>
      <c r="K8" s="68" t="s">
        <v>350</v>
      </c>
      <c r="L8" s="68" t="s">
        <v>367</v>
      </c>
      <c r="M8" s="68"/>
      <c r="N8" s="68" t="s">
        <v>493</v>
      </c>
    </row>
    <row r="9" spans="1:14" x14ac:dyDescent="0.25">
      <c r="A9" s="68">
        <v>1235</v>
      </c>
      <c r="B9" s="68" t="s">
        <v>426</v>
      </c>
      <c r="C9" s="68" t="s">
        <v>118</v>
      </c>
      <c r="D9" s="68" t="s">
        <v>228</v>
      </c>
      <c r="E9" s="68">
        <v>3132000</v>
      </c>
      <c r="F9" s="68" t="s">
        <v>317</v>
      </c>
      <c r="G9" s="68" t="s">
        <v>430</v>
      </c>
      <c r="H9" s="68">
        <v>14</v>
      </c>
      <c r="I9" s="68" t="s">
        <v>363</v>
      </c>
      <c r="J9" s="68">
        <v>2024</v>
      </c>
      <c r="K9" s="68" t="s">
        <v>350</v>
      </c>
      <c r="L9" s="68" t="s">
        <v>367</v>
      </c>
      <c r="M9" s="68"/>
      <c r="N9" s="68" t="s">
        <v>493</v>
      </c>
    </row>
    <row r="10" spans="1:14" s="244" customFormat="1" x14ac:dyDescent="0.25">
      <c r="A10" s="97">
        <v>802</v>
      </c>
      <c r="B10" s="97" t="s">
        <v>426</v>
      </c>
      <c r="C10" s="97" t="s">
        <v>117</v>
      </c>
      <c r="D10" s="97" t="s">
        <v>226</v>
      </c>
      <c r="E10" s="97">
        <v>0</v>
      </c>
      <c r="F10" s="97" t="s">
        <v>461</v>
      </c>
      <c r="G10" s="97" t="s">
        <v>355</v>
      </c>
      <c r="H10" s="97">
        <v>26</v>
      </c>
      <c r="I10" s="97" t="s">
        <v>448</v>
      </c>
      <c r="J10" s="97">
        <v>2024</v>
      </c>
      <c r="K10" s="97" t="s">
        <v>467</v>
      </c>
      <c r="L10" s="97" t="s">
        <v>367</v>
      </c>
      <c r="M10" s="97"/>
      <c r="N10" s="97" t="s">
        <v>492</v>
      </c>
    </row>
    <row r="11" spans="1:14" s="244" customFormat="1" x14ac:dyDescent="0.25">
      <c r="A11" s="97">
        <v>801</v>
      </c>
      <c r="B11" s="97" t="s">
        <v>426</v>
      </c>
      <c r="C11" s="97" t="s">
        <v>117</v>
      </c>
      <c r="D11" s="97" t="s">
        <v>226</v>
      </c>
      <c r="E11" s="97">
        <v>0</v>
      </c>
      <c r="F11" s="97" t="s">
        <v>461</v>
      </c>
      <c r="G11" s="97" t="s">
        <v>355</v>
      </c>
      <c r="H11" s="97">
        <v>26</v>
      </c>
      <c r="I11" s="97" t="s">
        <v>448</v>
      </c>
      <c r="J11" s="97">
        <v>2024</v>
      </c>
      <c r="K11" s="97" t="s">
        <v>467</v>
      </c>
      <c r="L11" s="97" t="s">
        <v>367</v>
      </c>
      <c r="M11" s="97"/>
      <c r="N11" s="97" t="s">
        <v>489</v>
      </c>
    </row>
    <row r="12" spans="1:14" s="244" customFormat="1" x14ac:dyDescent="0.25">
      <c r="A12" s="97">
        <v>800</v>
      </c>
      <c r="B12" s="97" t="s">
        <v>426</v>
      </c>
      <c r="C12" s="97" t="s">
        <v>117</v>
      </c>
      <c r="D12" s="97" t="s">
        <v>226</v>
      </c>
      <c r="E12" s="97">
        <v>0</v>
      </c>
      <c r="F12" s="97" t="s">
        <v>461</v>
      </c>
      <c r="G12" s="97" t="s">
        <v>355</v>
      </c>
      <c r="H12" s="97">
        <v>26</v>
      </c>
      <c r="I12" s="97" t="s">
        <v>448</v>
      </c>
      <c r="J12" s="97">
        <v>2024</v>
      </c>
      <c r="K12" s="97" t="s">
        <v>467</v>
      </c>
      <c r="L12" s="97" t="s">
        <v>367</v>
      </c>
      <c r="M12" s="97"/>
      <c r="N12" s="97" t="s">
        <v>489</v>
      </c>
    </row>
    <row r="13" spans="1:14" s="244" customFormat="1" x14ac:dyDescent="0.25">
      <c r="A13" s="97">
        <v>799</v>
      </c>
      <c r="B13" s="97" t="s">
        <v>426</v>
      </c>
      <c r="C13" s="97" t="s">
        <v>117</v>
      </c>
      <c r="D13" s="97" t="s">
        <v>226</v>
      </c>
      <c r="E13" s="97">
        <v>0</v>
      </c>
      <c r="F13" s="97" t="s">
        <v>461</v>
      </c>
      <c r="G13" s="97" t="s">
        <v>355</v>
      </c>
      <c r="H13" s="97">
        <v>26</v>
      </c>
      <c r="I13" s="97" t="s">
        <v>448</v>
      </c>
      <c r="J13" s="97">
        <v>2024</v>
      </c>
      <c r="K13" s="97" t="s">
        <v>467</v>
      </c>
      <c r="L13" s="97" t="s">
        <v>367</v>
      </c>
      <c r="M13" s="97"/>
      <c r="N13" s="97" t="s">
        <v>489</v>
      </c>
    </row>
    <row r="14" spans="1:14" s="244" customFormat="1" x14ac:dyDescent="0.25">
      <c r="A14" s="97">
        <v>798</v>
      </c>
      <c r="B14" s="97" t="s">
        <v>426</v>
      </c>
      <c r="C14" s="97" t="s">
        <v>117</v>
      </c>
      <c r="D14" s="97" t="s">
        <v>226</v>
      </c>
      <c r="E14" s="97">
        <v>0</v>
      </c>
      <c r="F14" s="97" t="s">
        <v>461</v>
      </c>
      <c r="G14" s="97" t="s">
        <v>355</v>
      </c>
      <c r="H14" s="97">
        <v>26</v>
      </c>
      <c r="I14" s="97" t="s">
        <v>448</v>
      </c>
      <c r="J14" s="97">
        <v>2024</v>
      </c>
      <c r="K14" s="97" t="s">
        <v>467</v>
      </c>
      <c r="L14" s="97" t="s">
        <v>367</v>
      </c>
      <c r="M14" s="97"/>
      <c r="N14" s="97" t="s">
        <v>489</v>
      </c>
    </row>
    <row r="15" spans="1:14" s="244" customFormat="1" x14ac:dyDescent="0.25">
      <c r="A15" s="97">
        <v>797</v>
      </c>
      <c r="B15" s="97" t="s">
        <v>426</v>
      </c>
      <c r="C15" s="97" t="s">
        <v>117</v>
      </c>
      <c r="D15" s="97" t="s">
        <v>226</v>
      </c>
      <c r="E15" s="97">
        <v>0</v>
      </c>
      <c r="F15" s="97" t="s">
        <v>461</v>
      </c>
      <c r="G15" s="97" t="s">
        <v>355</v>
      </c>
      <c r="H15" s="97">
        <v>26</v>
      </c>
      <c r="I15" s="97" t="s">
        <v>448</v>
      </c>
      <c r="J15" s="97">
        <v>2024</v>
      </c>
      <c r="K15" s="97" t="s">
        <v>467</v>
      </c>
      <c r="L15" s="97" t="s">
        <v>367</v>
      </c>
      <c r="M15" s="97"/>
      <c r="N15" s="97" t="s">
        <v>489</v>
      </c>
    </row>
    <row r="16" spans="1:14" s="244" customFormat="1" x14ac:dyDescent="0.25">
      <c r="A16" s="97">
        <v>796</v>
      </c>
      <c r="B16" s="97" t="s">
        <v>426</v>
      </c>
      <c r="C16" s="97" t="s">
        <v>117</v>
      </c>
      <c r="D16" s="97" t="s">
        <v>226</v>
      </c>
      <c r="E16" s="97">
        <v>0</v>
      </c>
      <c r="F16" s="97" t="s">
        <v>461</v>
      </c>
      <c r="G16" s="97" t="s">
        <v>355</v>
      </c>
      <c r="H16" s="97">
        <v>26</v>
      </c>
      <c r="I16" s="97" t="s">
        <v>448</v>
      </c>
      <c r="J16" s="97">
        <v>2024</v>
      </c>
      <c r="K16" s="97" t="s">
        <v>467</v>
      </c>
      <c r="L16" s="97" t="s">
        <v>367</v>
      </c>
      <c r="M16" s="97"/>
      <c r="N16" s="97" t="s">
        <v>489</v>
      </c>
    </row>
    <row r="17" spans="1:19" s="244" customFormat="1" x14ac:dyDescent="0.25">
      <c r="A17" s="97">
        <v>795</v>
      </c>
      <c r="B17" s="97" t="s">
        <v>426</v>
      </c>
      <c r="C17" s="97" t="s">
        <v>117</v>
      </c>
      <c r="D17" s="97" t="s">
        <v>226</v>
      </c>
      <c r="E17" s="97">
        <v>0</v>
      </c>
      <c r="F17" s="97" t="s">
        <v>461</v>
      </c>
      <c r="G17" s="97" t="s">
        <v>355</v>
      </c>
      <c r="H17" s="97">
        <v>26</v>
      </c>
      <c r="I17" s="97" t="s">
        <v>448</v>
      </c>
      <c r="J17" s="97">
        <v>2024</v>
      </c>
      <c r="K17" s="97" t="s">
        <v>467</v>
      </c>
      <c r="L17" s="97" t="s">
        <v>367</v>
      </c>
      <c r="M17" s="97"/>
      <c r="N17" s="97" t="s">
        <v>489</v>
      </c>
    </row>
    <row r="18" spans="1:19" s="244" customFormat="1" x14ac:dyDescent="0.25">
      <c r="A18" s="97">
        <v>794</v>
      </c>
      <c r="B18" s="97" t="s">
        <v>426</v>
      </c>
      <c r="C18" s="97" t="s">
        <v>117</v>
      </c>
      <c r="D18" s="97" t="s">
        <v>226</v>
      </c>
      <c r="E18" s="97">
        <v>0</v>
      </c>
      <c r="F18" s="97" t="s">
        <v>461</v>
      </c>
      <c r="G18" s="97" t="s">
        <v>355</v>
      </c>
      <c r="H18" s="97">
        <v>26</v>
      </c>
      <c r="I18" s="97" t="s">
        <v>448</v>
      </c>
      <c r="J18" s="97">
        <v>2024</v>
      </c>
      <c r="K18" s="97" t="s">
        <v>467</v>
      </c>
      <c r="L18" s="97" t="s">
        <v>367</v>
      </c>
      <c r="M18" s="97"/>
      <c r="N18" s="97" t="s">
        <v>489</v>
      </c>
    </row>
    <row r="19" spans="1:19" s="244" customFormat="1" x14ac:dyDescent="0.25">
      <c r="A19" s="97">
        <v>793</v>
      </c>
      <c r="B19" s="97" t="s">
        <v>426</v>
      </c>
      <c r="C19" s="97" t="s">
        <v>117</v>
      </c>
      <c r="D19" s="97" t="s">
        <v>226</v>
      </c>
      <c r="E19" s="97">
        <v>0</v>
      </c>
      <c r="F19" s="97" t="s">
        <v>461</v>
      </c>
      <c r="G19" s="97" t="s">
        <v>355</v>
      </c>
      <c r="H19" s="97">
        <v>26</v>
      </c>
      <c r="I19" s="97" t="s">
        <v>448</v>
      </c>
      <c r="J19" s="97">
        <v>2024</v>
      </c>
      <c r="K19" s="97" t="s">
        <v>467</v>
      </c>
      <c r="L19" s="97" t="s">
        <v>367</v>
      </c>
      <c r="M19" s="97"/>
      <c r="N19" s="97" t="s">
        <v>489</v>
      </c>
      <c r="S19" s="245"/>
    </row>
    <row r="20" spans="1:19" s="244" customFormat="1" x14ac:dyDescent="0.25">
      <c r="A20" s="97">
        <v>792</v>
      </c>
      <c r="B20" s="97" t="s">
        <v>426</v>
      </c>
      <c r="C20" s="97" t="s">
        <v>117</v>
      </c>
      <c r="D20" s="97" t="s">
        <v>226</v>
      </c>
      <c r="E20" s="97">
        <v>0</v>
      </c>
      <c r="F20" s="97" t="s">
        <v>461</v>
      </c>
      <c r="G20" s="97" t="s">
        <v>355</v>
      </c>
      <c r="H20" s="97">
        <v>26</v>
      </c>
      <c r="I20" s="97" t="s">
        <v>448</v>
      </c>
      <c r="J20" s="97">
        <v>2024</v>
      </c>
      <c r="K20" s="97" t="s">
        <v>467</v>
      </c>
      <c r="L20" s="97" t="s">
        <v>367</v>
      </c>
      <c r="M20" s="97"/>
      <c r="N20" s="97" t="s">
        <v>489</v>
      </c>
      <c r="S20" s="245"/>
    </row>
    <row r="21" spans="1:19" s="244" customFormat="1" x14ac:dyDescent="0.25">
      <c r="A21" s="97">
        <v>791</v>
      </c>
      <c r="B21" s="97" t="s">
        <v>426</v>
      </c>
      <c r="C21" s="97" t="s">
        <v>117</v>
      </c>
      <c r="D21" s="97" t="s">
        <v>226</v>
      </c>
      <c r="E21" s="97">
        <v>0</v>
      </c>
      <c r="F21" s="97" t="s">
        <v>461</v>
      </c>
      <c r="G21" s="97" t="s">
        <v>355</v>
      </c>
      <c r="H21" s="97">
        <v>26</v>
      </c>
      <c r="I21" s="97" t="s">
        <v>448</v>
      </c>
      <c r="J21" s="97">
        <v>2024</v>
      </c>
      <c r="K21" s="97" t="s">
        <v>467</v>
      </c>
      <c r="L21" s="97" t="s">
        <v>367</v>
      </c>
      <c r="M21" s="97"/>
      <c r="N21" s="97" t="s">
        <v>489</v>
      </c>
      <c r="S21" s="245">
        <f>12600000*13</f>
        <v>163800000</v>
      </c>
    </row>
    <row r="22" spans="1:19" s="244" customFormat="1" x14ac:dyDescent="0.25">
      <c r="A22" s="97">
        <v>790</v>
      </c>
      <c r="B22" s="97" t="s">
        <v>426</v>
      </c>
      <c r="C22" s="97" t="s">
        <v>117</v>
      </c>
      <c r="D22" s="97" t="s">
        <v>226</v>
      </c>
      <c r="E22" s="97">
        <v>0</v>
      </c>
      <c r="F22" s="97" t="s">
        <v>461</v>
      </c>
      <c r="G22" s="97" t="s">
        <v>355</v>
      </c>
      <c r="H22" s="97">
        <v>26</v>
      </c>
      <c r="I22" s="97" t="s">
        <v>448</v>
      </c>
      <c r="J22" s="97">
        <v>2024</v>
      </c>
      <c r="K22" s="97" t="s">
        <v>467</v>
      </c>
      <c r="L22" s="97" t="s">
        <v>367</v>
      </c>
      <c r="M22" s="97"/>
      <c r="N22" s="97" t="s">
        <v>489</v>
      </c>
      <c r="S22" s="245">
        <f>+S21+12747000+7284000</f>
        <v>183831000</v>
      </c>
    </row>
    <row r="23" spans="1:19" s="244" customFormat="1" x14ac:dyDescent="0.25">
      <c r="A23" s="97">
        <v>780</v>
      </c>
      <c r="B23" s="97" t="s">
        <v>426</v>
      </c>
      <c r="C23" s="97" t="s">
        <v>117</v>
      </c>
      <c r="D23" s="97" t="s">
        <v>226</v>
      </c>
      <c r="E23" s="97">
        <v>0</v>
      </c>
      <c r="F23" s="97" t="s">
        <v>449</v>
      </c>
      <c r="G23" s="97" t="s">
        <v>450</v>
      </c>
      <c r="H23" s="97">
        <v>7</v>
      </c>
      <c r="I23" s="97" t="s">
        <v>448</v>
      </c>
      <c r="J23" s="97">
        <v>2024</v>
      </c>
      <c r="K23" s="97" t="s">
        <v>439</v>
      </c>
      <c r="L23" s="97" t="s">
        <v>367</v>
      </c>
      <c r="M23" s="97"/>
      <c r="N23" s="97" t="s">
        <v>490</v>
      </c>
      <c r="S23" s="245"/>
    </row>
    <row r="24" spans="1:19" s="244" customFormat="1" x14ac:dyDescent="0.25">
      <c r="A24" s="97">
        <v>692</v>
      </c>
      <c r="B24" s="97" t="s">
        <v>433</v>
      </c>
      <c r="C24" s="97" t="s">
        <v>117</v>
      </c>
      <c r="D24" s="97" t="s">
        <v>226</v>
      </c>
      <c r="E24" s="97">
        <v>0</v>
      </c>
      <c r="F24" s="97" t="s">
        <v>434</v>
      </c>
      <c r="G24" s="97" t="s">
        <v>435</v>
      </c>
      <c r="H24" s="97">
        <v>20</v>
      </c>
      <c r="I24" s="97" t="s">
        <v>363</v>
      </c>
      <c r="J24" s="97">
        <v>2024</v>
      </c>
      <c r="K24" s="97" t="s">
        <v>319</v>
      </c>
      <c r="L24" s="97" t="s">
        <v>432</v>
      </c>
      <c r="M24" s="97"/>
      <c r="N24" s="97" t="s">
        <v>480</v>
      </c>
      <c r="S24" s="245"/>
    </row>
    <row r="25" spans="1:19" x14ac:dyDescent="0.25">
      <c r="A25" s="68">
        <v>785</v>
      </c>
      <c r="B25" s="68" t="s">
        <v>426</v>
      </c>
      <c r="C25" s="68" t="s">
        <v>117</v>
      </c>
      <c r="D25" s="68" t="s">
        <v>216</v>
      </c>
      <c r="E25" s="68">
        <v>0</v>
      </c>
      <c r="F25" s="68" t="s">
        <v>461</v>
      </c>
      <c r="G25" s="68" t="s">
        <v>331</v>
      </c>
      <c r="H25" s="68">
        <v>24</v>
      </c>
      <c r="I25" s="68" t="s">
        <v>448</v>
      </c>
      <c r="J25" s="68">
        <v>2024</v>
      </c>
      <c r="K25" s="68" t="s">
        <v>460</v>
      </c>
      <c r="L25" s="68" t="s">
        <v>367</v>
      </c>
      <c r="M25" s="68"/>
      <c r="N25" s="68" t="s">
        <v>486</v>
      </c>
      <c r="S25" s="133"/>
    </row>
    <row r="26" spans="1:19" x14ac:dyDescent="0.25">
      <c r="A26" s="68">
        <v>784</v>
      </c>
      <c r="B26" s="68" t="s">
        <v>426</v>
      </c>
      <c r="C26" s="68" t="s">
        <v>117</v>
      </c>
      <c r="D26" s="68" t="s">
        <v>216</v>
      </c>
      <c r="E26" s="68">
        <v>0</v>
      </c>
      <c r="F26" s="68" t="s">
        <v>461</v>
      </c>
      <c r="G26" s="68" t="s">
        <v>331</v>
      </c>
      <c r="H26" s="68">
        <v>24</v>
      </c>
      <c r="I26" s="68" t="s">
        <v>448</v>
      </c>
      <c r="J26" s="68">
        <v>2024</v>
      </c>
      <c r="K26" s="68" t="s">
        <v>460</v>
      </c>
      <c r="L26" s="68" t="s">
        <v>367</v>
      </c>
      <c r="M26" s="68"/>
      <c r="N26" s="68" t="s">
        <v>486</v>
      </c>
    </row>
    <row r="27" spans="1:19" s="244" customFormat="1" x14ac:dyDescent="0.25">
      <c r="A27" s="97">
        <v>804</v>
      </c>
      <c r="B27" s="97" t="s">
        <v>426</v>
      </c>
      <c r="C27" s="97" t="s">
        <v>117</v>
      </c>
      <c r="D27" s="97" t="s">
        <v>240</v>
      </c>
      <c r="E27" s="97">
        <v>0</v>
      </c>
      <c r="F27" s="97" t="s">
        <v>461</v>
      </c>
      <c r="G27" s="97" t="s">
        <v>355</v>
      </c>
      <c r="H27" s="97">
        <v>26</v>
      </c>
      <c r="I27" s="97" t="s">
        <v>448</v>
      </c>
      <c r="J27" s="97">
        <v>2024</v>
      </c>
      <c r="K27" s="97" t="s">
        <v>467</v>
      </c>
      <c r="L27" s="97" t="s">
        <v>367</v>
      </c>
      <c r="M27" s="97"/>
      <c r="N27" s="97" t="s">
        <v>487</v>
      </c>
      <c r="R27" s="245">
        <f>19500000+10500000+24375000</f>
        <v>54375000</v>
      </c>
    </row>
    <row r="28" spans="1:19" s="244" customFormat="1" x14ac:dyDescent="0.25">
      <c r="A28" s="97">
        <v>803</v>
      </c>
      <c r="B28" s="97" t="s">
        <v>426</v>
      </c>
      <c r="C28" s="97" t="s">
        <v>117</v>
      </c>
      <c r="D28" s="97" t="s">
        <v>240</v>
      </c>
      <c r="E28" s="97">
        <v>0</v>
      </c>
      <c r="F28" s="97" t="s">
        <v>461</v>
      </c>
      <c r="G28" s="97" t="s">
        <v>355</v>
      </c>
      <c r="H28" s="97">
        <v>26</v>
      </c>
      <c r="I28" s="97" t="s">
        <v>448</v>
      </c>
      <c r="J28" s="97">
        <v>2024</v>
      </c>
      <c r="K28" s="97" t="s">
        <v>467</v>
      </c>
      <c r="L28" s="97" t="s">
        <v>367</v>
      </c>
      <c r="M28" s="97"/>
      <c r="N28" s="97" t="s">
        <v>488</v>
      </c>
    </row>
    <row r="29" spans="1:19" s="244" customFormat="1" x14ac:dyDescent="0.25">
      <c r="A29" s="97">
        <v>779</v>
      </c>
      <c r="B29" s="97" t="s">
        <v>426</v>
      </c>
      <c r="C29" s="97" t="s">
        <v>117</v>
      </c>
      <c r="D29" s="97" t="s">
        <v>240</v>
      </c>
      <c r="E29" s="97">
        <v>0</v>
      </c>
      <c r="F29" s="97" t="s">
        <v>243</v>
      </c>
      <c r="G29" s="97" t="s">
        <v>445</v>
      </c>
      <c r="H29" s="97">
        <v>24</v>
      </c>
      <c r="I29" s="97" t="s">
        <v>444</v>
      </c>
      <c r="J29" s="97">
        <v>2024</v>
      </c>
      <c r="K29" s="97" t="s">
        <v>319</v>
      </c>
      <c r="L29" s="97" t="s">
        <v>367</v>
      </c>
      <c r="M29" s="97"/>
      <c r="N29" s="97" t="s">
        <v>478</v>
      </c>
    </row>
    <row r="30" spans="1:19" x14ac:dyDescent="0.25">
      <c r="A30" s="68">
        <v>1232</v>
      </c>
      <c r="B30" s="68" t="s">
        <v>426</v>
      </c>
      <c r="C30" s="68" t="s">
        <v>132</v>
      </c>
      <c r="D30" s="68" t="s">
        <v>429</v>
      </c>
      <c r="E30" s="68">
        <v>81700000</v>
      </c>
      <c r="F30" s="68" t="s">
        <v>330</v>
      </c>
      <c r="G30" s="68" t="s">
        <v>329</v>
      </c>
      <c r="H30" s="68">
        <v>18</v>
      </c>
      <c r="I30" s="68" t="s">
        <v>322</v>
      </c>
      <c r="J30" s="68">
        <v>2024</v>
      </c>
      <c r="K30" s="68" t="s">
        <v>319</v>
      </c>
      <c r="L30" s="68" t="s">
        <v>367</v>
      </c>
      <c r="M30" s="68"/>
      <c r="N30" s="68" t="s">
        <v>479</v>
      </c>
    </row>
    <row r="31" spans="1:19" x14ac:dyDescent="0.25">
      <c r="A31" s="68">
        <v>787</v>
      </c>
      <c r="B31" s="68" t="s">
        <v>426</v>
      </c>
      <c r="C31" s="68" t="s">
        <v>138</v>
      </c>
      <c r="D31" s="68" t="s">
        <v>305</v>
      </c>
      <c r="E31" s="68">
        <v>0</v>
      </c>
      <c r="F31" s="68" t="s">
        <v>461</v>
      </c>
      <c r="G31" s="68" t="s">
        <v>331</v>
      </c>
      <c r="H31" s="68">
        <v>24</v>
      </c>
      <c r="I31" s="68" t="s">
        <v>448</v>
      </c>
      <c r="J31" s="68">
        <v>2024</v>
      </c>
      <c r="K31" s="68" t="s">
        <v>466</v>
      </c>
      <c r="L31" s="68" t="s">
        <v>367</v>
      </c>
      <c r="M31" s="68" t="s">
        <v>473</v>
      </c>
      <c r="N31" s="68"/>
    </row>
    <row r="32" spans="1:19" x14ac:dyDescent="0.25">
      <c r="A32" s="68">
        <v>782</v>
      </c>
      <c r="B32" s="68" t="s">
        <v>426</v>
      </c>
      <c r="C32" s="68" t="s">
        <v>121</v>
      </c>
      <c r="D32" s="68" t="s">
        <v>218</v>
      </c>
      <c r="E32" s="68">
        <v>0</v>
      </c>
      <c r="F32" s="68" t="s">
        <v>250</v>
      </c>
      <c r="G32" s="68" t="s">
        <v>331</v>
      </c>
      <c r="H32" s="68">
        <v>24</v>
      </c>
      <c r="I32" s="68" t="s">
        <v>448</v>
      </c>
      <c r="J32" s="68">
        <v>2024</v>
      </c>
      <c r="K32" s="68" t="s">
        <v>460</v>
      </c>
      <c r="L32" s="68" t="s">
        <v>367</v>
      </c>
      <c r="M32" s="68"/>
      <c r="N32" s="68" t="s">
        <v>483</v>
      </c>
    </row>
    <row r="33" spans="1:14" x14ac:dyDescent="0.25">
      <c r="A33" s="68">
        <v>788</v>
      </c>
      <c r="B33" s="68" t="s">
        <v>426</v>
      </c>
      <c r="C33" s="68" t="s">
        <v>134</v>
      </c>
      <c r="D33" s="68" t="s">
        <v>225</v>
      </c>
      <c r="E33" s="68">
        <v>0</v>
      </c>
      <c r="F33" s="68" t="s">
        <v>250</v>
      </c>
      <c r="G33" s="68" t="s">
        <v>331</v>
      </c>
      <c r="H33" s="68">
        <v>24</v>
      </c>
      <c r="I33" s="68" t="s">
        <v>448</v>
      </c>
      <c r="J33" s="68">
        <v>2024</v>
      </c>
      <c r="K33" s="68" t="s">
        <v>460</v>
      </c>
      <c r="L33" s="68" t="s">
        <v>367</v>
      </c>
      <c r="M33" s="68" t="s">
        <v>472</v>
      </c>
      <c r="N33" s="68"/>
    </row>
    <row r="34" spans="1:14" x14ac:dyDescent="0.25">
      <c r="A34" s="68">
        <v>694</v>
      </c>
      <c r="B34" s="68" t="s">
        <v>426</v>
      </c>
      <c r="C34" s="68">
        <v>85101604</v>
      </c>
      <c r="D34" s="68" t="s">
        <v>214</v>
      </c>
      <c r="E34" s="68">
        <v>0</v>
      </c>
      <c r="F34" s="68" t="s">
        <v>330</v>
      </c>
      <c r="G34" s="68" t="s">
        <v>438</v>
      </c>
      <c r="H34" s="68">
        <v>15</v>
      </c>
      <c r="I34" s="68" t="s">
        <v>436</v>
      </c>
      <c r="J34" s="68">
        <v>2024</v>
      </c>
      <c r="K34" s="68" t="s">
        <v>318</v>
      </c>
      <c r="L34" s="68" t="s">
        <v>367</v>
      </c>
      <c r="M34" s="68"/>
      <c r="N34" s="68" t="s">
        <v>476</v>
      </c>
    </row>
    <row r="35" spans="1:14" x14ac:dyDescent="0.25">
      <c r="A35" s="68">
        <v>693</v>
      </c>
      <c r="B35" s="68" t="s">
        <v>426</v>
      </c>
      <c r="C35" s="68">
        <v>85101604</v>
      </c>
      <c r="D35" s="68" t="s">
        <v>214</v>
      </c>
      <c r="E35" s="68">
        <v>0</v>
      </c>
      <c r="F35" s="68" t="s">
        <v>330</v>
      </c>
      <c r="G35" s="68" t="s">
        <v>438</v>
      </c>
      <c r="H35" s="68">
        <v>15</v>
      </c>
      <c r="I35" s="68" t="s">
        <v>436</v>
      </c>
      <c r="J35" s="68">
        <v>2024</v>
      </c>
      <c r="K35" s="68" t="s">
        <v>318</v>
      </c>
      <c r="L35" s="68" t="s">
        <v>367</v>
      </c>
      <c r="M35" s="68"/>
      <c r="N35" s="68" t="s">
        <v>476</v>
      </c>
    </row>
    <row r="36" spans="1:14" x14ac:dyDescent="0.25">
      <c r="A36" s="68">
        <v>1234</v>
      </c>
      <c r="B36" s="68" t="s">
        <v>426</v>
      </c>
      <c r="C36" s="68">
        <v>85121802</v>
      </c>
      <c r="D36" s="68" t="s">
        <v>427</v>
      </c>
      <c r="E36" s="68">
        <v>0</v>
      </c>
      <c r="F36" s="68" t="s">
        <v>365</v>
      </c>
      <c r="G36" s="68" t="s">
        <v>362</v>
      </c>
      <c r="H36" s="68">
        <v>1</v>
      </c>
      <c r="I36" s="68" t="s">
        <v>363</v>
      </c>
      <c r="J36" s="68">
        <v>2024</v>
      </c>
      <c r="K36" s="68" t="s">
        <v>332</v>
      </c>
      <c r="L36" s="68" t="s">
        <v>367</v>
      </c>
      <c r="M36" s="68"/>
      <c r="N36" s="68" t="s">
        <v>477</v>
      </c>
    </row>
    <row r="37" spans="1:14" x14ac:dyDescent="0.25">
      <c r="A37" s="68">
        <v>783</v>
      </c>
      <c r="B37" s="68" t="s">
        <v>426</v>
      </c>
      <c r="C37" s="68" t="s">
        <v>120</v>
      </c>
      <c r="D37" s="68" t="s">
        <v>224</v>
      </c>
      <c r="E37" s="68">
        <v>0</v>
      </c>
      <c r="F37" s="68" t="s">
        <v>461</v>
      </c>
      <c r="G37" s="68" t="s">
        <v>331</v>
      </c>
      <c r="H37" s="68">
        <v>24</v>
      </c>
      <c r="I37" s="68" t="s">
        <v>448</v>
      </c>
      <c r="J37" s="68">
        <v>2024</v>
      </c>
      <c r="K37" s="68" t="s">
        <v>460</v>
      </c>
      <c r="L37" s="68" t="s">
        <v>367</v>
      </c>
      <c r="M37" s="68"/>
      <c r="N37" s="68" t="s">
        <v>485</v>
      </c>
    </row>
  </sheetData>
  <autoFilter ref="A1:N1" xr:uid="{00000000-0009-0000-0000-000009000000}">
    <sortState xmlns:xlrd2="http://schemas.microsoft.com/office/spreadsheetml/2017/richdata2" ref="A2:N37">
      <sortCondition ref="D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11"/>
  <sheetViews>
    <sheetView workbookViewId="0">
      <selection activeCell="C14" sqref="C14"/>
    </sheetView>
  </sheetViews>
  <sheetFormatPr baseColWidth="10" defaultRowHeight="15" x14ac:dyDescent="0.25"/>
  <cols>
    <col min="1" max="1" width="27.5703125" style="130" customWidth="1"/>
    <col min="2" max="2" width="50.85546875" style="122" customWidth="1"/>
    <col min="3" max="3" width="36.85546875" style="122" customWidth="1"/>
    <col min="4" max="4" width="24.28515625" style="133" customWidth="1"/>
    <col min="5" max="16384" width="11.42578125" style="122"/>
  </cols>
  <sheetData>
    <row r="2" spans="1:5" ht="25.5" x14ac:dyDescent="0.25">
      <c r="A2" s="129" t="s">
        <v>0</v>
      </c>
      <c r="B2" s="123" t="s">
        <v>1</v>
      </c>
      <c r="C2" s="124" t="s">
        <v>341</v>
      </c>
      <c r="D2" s="146" t="s">
        <v>309</v>
      </c>
    </row>
    <row r="3" spans="1:5" ht="51" x14ac:dyDescent="0.25">
      <c r="A3" s="125">
        <v>21504</v>
      </c>
      <c r="B3" s="125" t="s">
        <v>337</v>
      </c>
      <c r="C3" s="125" t="s">
        <v>339</v>
      </c>
      <c r="D3" s="132" t="s">
        <v>346</v>
      </c>
      <c r="E3" s="122" t="s">
        <v>361</v>
      </c>
    </row>
    <row r="4" spans="1:5" ht="63.75" x14ac:dyDescent="0.25">
      <c r="A4" s="125" t="s">
        <v>334</v>
      </c>
      <c r="B4" s="125" t="s">
        <v>335</v>
      </c>
      <c r="C4" s="131" t="s">
        <v>340</v>
      </c>
      <c r="D4" s="147" t="s">
        <v>336</v>
      </c>
      <c r="E4" s="122" t="s">
        <v>361</v>
      </c>
    </row>
    <row r="5" spans="1:5" ht="38.25" x14ac:dyDescent="0.25">
      <c r="A5" s="126">
        <v>84131501</v>
      </c>
      <c r="B5" s="127" t="s">
        <v>345</v>
      </c>
      <c r="C5" s="131" t="s">
        <v>340</v>
      </c>
      <c r="D5" s="148">
        <v>37128000</v>
      </c>
      <c r="E5" s="122" t="s">
        <v>361</v>
      </c>
    </row>
    <row r="6" spans="1:5" ht="51" x14ac:dyDescent="0.25">
      <c r="A6" s="125">
        <v>85121802</v>
      </c>
      <c r="B6" s="125" t="s">
        <v>333</v>
      </c>
      <c r="C6" s="125" t="s">
        <v>342</v>
      </c>
      <c r="D6" s="149"/>
      <c r="E6" s="145" t="s">
        <v>361</v>
      </c>
    </row>
    <row r="7" spans="1:5" ht="37.5" customHeight="1" x14ac:dyDescent="0.25">
      <c r="A7" s="128">
        <v>80111707</v>
      </c>
      <c r="B7" s="125" t="s">
        <v>343</v>
      </c>
      <c r="C7" s="128" t="s">
        <v>344</v>
      </c>
      <c r="D7" s="150">
        <v>27869100</v>
      </c>
    </row>
    <row r="8" spans="1:5" ht="27" x14ac:dyDescent="0.25">
      <c r="A8" s="142">
        <v>40101701</v>
      </c>
      <c r="B8" s="142" t="s">
        <v>84</v>
      </c>
      <c r="C8" s="140" t="str">
        <f>+C3</f>
        <v>ADICION</v>
      </c>
      <c r="D8" s="151">
        <v>30000000</v>
      </c>
      <c r="E8" s="122" t="s">
        <v>418</v>
      </c>
    </row>
    <row r="9" spans="1:5" ht="25.5" x14ac:dyDescent="0.25">
      <c r="A9" s="141" t="s">
        <v>49</v>
      </c>
      <c r="B9" s="141" t="s">
        <v>50</v>
      </c>
      <c r="C9" s="140" t="s">
        <v>339</v>
      </c>
      <c r="D9" s="151">
        <v>156279999.74000001</v>
      </c>
      <c r="E9" s="122" t="s">
        <v>361</v>
      </c>
    </row>
    <row r="10" spans="1:5" ht="42" x14ac:dyDescent="0.25">
      <c r="A10" s="144" t="s">
        <v>356</v>
      </c>
      <c r="B10" s="30" t="s">
        <v>357</v>
      </c>
      <c r="C10" s="143" t="s">
        <v>358</v>
      </c>
      <c r="D10" s="151">
        <v>3294000</v>
      </c>
      <c r="E10" s="122" t="s">
        <v>360</v>
      </c>
    </row>
    <row r="11" spans="1:5" ht="31.5" x14ac:dyDescent="0.25">
      <c r="A11" s="28" t="s">
        <v>118</v>
      </c>
      <c r="B11" s="30" t="s">
        <v>303</v>
      </c>
      <c r="C11" s="143" t="s">
        <v>359</v>
      </c>
      <c r="D11" s="151">
        <f>+D10</f>
        <v>3294000</v>
      </c>
      <c r="E11" s="122" t="s">
        <v>360</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93"/>
  <sheetViews>
    <sheetView view="pageBreakPreview" zoomScaleNormal="100" zoomScaleSheetLayoutView="100" workbookViewId="0">
      <selection activeCell="B5" sqref="B5"/>
    </sheetView>
  </sheetViews>
  <sheetFormatPr baseColWidth="10" defaultRowHeight="42" customHeight="1" x14ac:dyDescent="0.25"/>
  <cols>
    <col min="1" max="1" width="29" style="4" customWidth="1"/>
    <col min="2" max="2" width="41.140625" style="15" customWidth="1"/>
    <col min="3" max="3" width="77.42578125" style="4" customWidth="1"/>
    <col min="4" max="4" width="27.5703125" style="139" customWidth="1"/>
    <col min="5" max="5" width="69.5703125" style="2" customWidth="1"/>
    <col min="6" max="6" width="32.140625" style="6" customWidth="1"/>
    <col min="7" max="16384" width="11.42578125" style="6"/>
  </cols>
  <sheetData>
    <row r="1" spans="1:6" s="3" customFormat="1" ht="42" customHeight="1" x14ac:dyDescent="0.25">
      <c r="A1" s="18" t="s">
        <v>86</v>
      </c>
      <c r="B1" s="1" t="s">
        <v>0</v>
      </c>
      <c r="C1" s="18" t="s">
        <v>1</v>
      </c>
      <c r="D1" s="134" t="s">
        <v>2</v>
      </c>
      <c r="E1" s="19" t="s">
        <v>284</v>
      </c>
      <c r="F1" s="3" t="s">
        <v>293</v>
      </c>
    </row>
    <row r="2" spans="1:6" ht="42" customHeight="1" x14ac:dyDescent="0.25">
      <c r="A2" s="4" t="s">
        <v>66</v>
      </c>
      <c r="B2" s="2" t="s">
        <v>25</v>
      </c>
      <c r="C2" s="4" t="s">
        <v>26</v>
      </c>
      <c r="D2" s="5">
        <v>200000000</v>
      </c>
      <c r="E2" s="2" t="s">
        <v>56</v>
      </c>
      <c r="F2" s="65">
        <v>0</v>
      </c>
    </row>
    <row r="3" spans="1:6" ht="42" customHeight="1" x14ac:dyDescent="0.25">
      <c r="A3" s="4" t="s">
        <v>67</v>
      </c>
      <c r="B3" s="2" t="s">
        <v>18</v>
      </c>
      <c r="C3" s="4" t="s">
        <v>19</v>
      </c>
      <c r="D3" s="5">
        <v>400000000</v>
      </c>
      <c r="E3" s="4" t="s">
        <v>57</v>
      </c>
      <c r="F3" s="65">
        <v>0</v>
      </c>
    </row>
    <row r="4" spans="1:6" ht="42" customHeight="1" x14ac:dyDescent="0.25">
      <c r="A4" s="4" t="s">
        <v>68</v>
      </c>
      <c r="B4" s="2" t="s">
        <v>3</v>
      </c>
      <c r="C4" s="4" t="s">
        <v>4</v>
      </c>
      <c r="D4" s="5">
        <v>404895500</v>
      </c>
      <c r="E4" s="4" t="s">
        <v>58</v>
      </c>
      <c r="F4" s="65">
        <v>0</v>
      </c>
    </row>
    <row r="5" spans="1:6" ht="42" customHeight="1" x14ac:dyDescent="0.25">
      <c r="A5" s="4" t="s">
        <v>59</v>
      </c>
      <c r="B5" s="2" t="s">
        <v>16</v>
      </c>
      <c r="C5" s="4" t="s">
        <v>17</v>
      </c>
      <c r="D5" s="5">
        <f>156279999.74+40000000</f>
        <v>196279999.74000001</v>
      </c>
      <c r="E5" s="4" t="s">
        <v>56</v>
      </c>
      <c r="F5" s="65">
        <v>0</v>
      </c>
    </row>
    <row r="6" spans="1:6" ht="42" customHeight="1" x14ac:dyDescent="0.25">
      <c r="A6" s="4" t="s">
        <v>69</v>
      </c>
      <c r="B6" s="2" t="s">
        <v>12</v>
      </c>
      <c r="C6" s="4" t="s">
        <v>13</v>
      </c>
      <c r="D6" s="5">
        <v>40000000</v>
      </c>
      <c r="E6" s="4" t="s">
        <v>56</v>
      </c>
      <c r="F6" s="65">
        <v>0</v>
      </c>
    </row>
    <row r="7" spans="1:6" s="108" customFormat="1" ht="42" customHeight="1" x14ac:dyDescent="0.25">
      <c r="A7" s="104" t="s">
        <v>67</v>
      </c>
      <c r="B7" s="105" t="s">
        <v>10</v>
      </c>
      <c r="C7" s="104" t="s">
        <v>11</v>
      </c>
      <c r="D7" s="106">
        <v>23307900</v>
      </c>
      <c r="E7" s="104" t="s">
        <v>61</v>
      </c>
      <c r="F7" s="107">
        <v>0</v>
      </c>
    </row>
    <row r="8" spans="1:6" ht="42" customHeight="1" x14ac:dyDescent="0.25">
      <c r="A8" s="4" t="s">
        <v>70</v>
      </c>
      <c r="B8" s="2" t="s">
        <v>23</v>
      </c>
      <c r="C8" s="4" t="s">
        <v>24</v>
      </c>
      <c r="D8" s="5">
        <v>300000000</v>
      </c>
      <c r="E8" s="2" t="s">
        <v>62</v>
      </c>
      <c r="F8" s="65">
        <v>0</v>
      </c>
    </row>
    <row r="9" spans="1:6" ht="42" customHeight="1" x14ac:dyDescent="0.25">
      <c r="A9" s="4" t="s">
        <v>67</v>
      </c>
      <c r="B9" s="2" t="s">
        <v>53</v>
      </c>
      <c r="C9" s="4" t="s">
        <v>54</v>
      </c>
      <c r="D9" s="7">
        <v>49945500</v>
      </c>
      <c r="E9" s="2" t="s">
        <v>60</v>
      </c>
      <c r="F9" s="65">
        <v>0</v>
      </c>
    </row>
    <row r="10" spans="1:6" s="113" customFormat="1" ht="42" customHeight="1" x14ac:dyDescent="0.25">
      <c r="A10" s="109" t="s">
        <v>67</v>
      </c>
      <c r="B10" s="110" t="s">
        <v>14</v>
      </c>
      <c r="C10" s="109" t="s">
        <v>15</v>
      </c>
      <c r="D10" s="111">
        <v>180000000</v>
      </c>
      <c r="E10" s="109" t="s">
        <v>57</v>
      </c>
      <c r="F10" s="112">
        <v>0</v>
      </c>
    </row>
    <row r="11" spans="1:6" ht="42" customHeight="1" x14ac:dyDescent="0.25">
      <c r="A11" s="4" t="s">
        <v>71</v>
      </c>
      <c r="B11" s="8" t="s">
        <v>73</v>
      </c>
      <c r="C11" s="4" t="s">
        <v>72</v>
      </c>
      <c r="D11" s="5">
        <v>3086802269.3909998</v>
      </c>
      <c r="E11" s="4" t="s">
        <v>63</v>
      </c>
      <c r="F11" s="65">
        <v>0</v>
      </c>
    </row>
    <row r="12" spans="1:6" ht="42" customHeight="1" x14ac:dyDescent="0.25">
      <c r="A12" s="4" t="s">
        <v>64</v>
      </c>
      <c r="B12" s="2" t="s">
        <v>5</v>
      </c>
      <c r="C12" s="4" t="s">
        <v>6</v>
      </c>
      <c r="D12" s="5">
        <v>290000000</v>
      </c>
      <c r="E12" s="4" t="s">
        <v>63</v>
      </c>
      <c r="F12" s="65">
        <v>0</v>
      </c>
    </row>
    <row r="13" spans="1:6" ht="42" customHeight="1" x14ac:dyDescent="0.25">
      <c r="A13" s="4" t="s">
        <v>64</v>
      </c>
      <c r="B13" s="8" t="s">
        <v>7</v>
      </c>
      <c r="C13" s="4" t="s">
        <v>65</v>
      </c>
      <c r="D13" s="5">
        <v>45000000</v>
      </c>
      <c r="E13" s="4" t="s">
        <v>63</v>
      </c>
      <c r="F13" s="65">
        <v>0</v>
      </c>
    </row>
    <row r="14" spans="1:6" ht="42" customHeight="1" x14ac:dyDescent="0.25">
      <c r="A14" s="4" t="s">
        <v>64</v>
      </c>
      <c r="B14" s="8" t="s">
        <v>7</v>
      </c>
      <c r="C14" s="4" t="s">
        <v>74</v>
      </c>
      <c r="D14" s="5">
        <v>1300000000</v>
      </c>
      <c r="E14" s="4" t="s">
        <v>63</v>
      </c>
      <c r="F14" s="65">
        <v>0</v>
      </c>
    </row>
    <row r="15" spans="1:6" ht="42" customHeight="1" x14ac:dyDescent="0.25">
      <c r="A15" s="20" t="s">
        <v>59</v>
      </c>
      <c r="B15" s="21" t="s">
        <v>38</v>
      </c>
      <c r="C15" s="20" t="s">
        <v>39</v>
      </c>
      <c r="D15" s="22">
        <v>1062313561.3728</v>
      </c>
      <c r="E15" s="2" t="s">
        <v>283</v>
      </c>
      <c r="F15" s="65">
        <v>0</v>
      </c>
    </row>
    <row r="16" spans="1:6" ht="42" customHeight="1" x14ac:dyDescent="0.25">
      <c r="A16" s="20" t="s">
        <v>59</v>
      </c>
      <c r="B16" s="23">
        <v>85101707</v>
      </c>
      <c r="C16" s="20" t="s">
        <v>75</v>
      </c>
      <c r="D16" s="22">
        <v>112693000</v>
      </c>
      <c r="E16" s="2" t="s">
        <v>283</v>
      </c>
      <c r="F16" s="65">
        <v>0</v>
      </c>
    </row>
    <row r="17" spans="1:6" ht="42" customHeight="1" x14ac:dyDescent="0.25">
      <c r="A17" s="20" t="s">
        <v>59</v>
      </c>
      <c r="B17" s="20" t="s">
        <v>44</v>
      </c>
      <c r="C17" s="20" t="s">
        <v>45</v>
      </c>
      <c r="D17" s="22">
        <v>10000000</v>
      </c>
      <c r="E17" s="2" t="s">
        <v>283</v>
      </c>
      <c r="F17" s="65">
        <v>0</v>
      </c>
    </row>
    <row r="18" spans="1:6" ht="42" customHeight="1" x14ac:dyDescent="0.25">
      <c r="A18" s="20" t="s">
        <v>59</v>
      </c>
      <c r="B18" s="20" t="s">
        <v>46</v>
      </c>
      <c r="C18" s="20" t="s">
        <v>47</v>
      </c>
      <c r="D18" s="22">
        <v>200000000</v>
      </c>
      <c r="E18" s="2" t="s">
        <v>283</v>
      </c>
      <c r="F18" s="65">
        <v>0</v>
      </c>
    </row>
    <row r="19" spans="1:6" ht="42" customHeight="1" x14ac:dyDescent="0.25">
      <c r="A19" s="20" t="s">
        <v>59</v>
      </c>
      <c r="B19" s="20" t="s">
        <v>46</v>
      </c>
      <c r="C19" s="20" t="s">
        <v>48</v>
      </c>
      <c r="D19" s="22">
        <v>163196810.25999999</v>
      </c>
      <c r="E19" s="2" t="s">
        <v>283</v>
      </c>
      <c r="F19" s="65">
        <v>0</v>
      </c>
    </row>
    <row r="20" spans="1:6" ht="42" customHeight="1" x14ac:dyDescent="0.25">
      <c r="A20" s="20" t="s">
        <v>59</v>
      </c>
      <c r="B20" s="23">
        <v>85101707</v>
      </c>
      <c r="C20" s="20" t="s">
        <v>324</v>
      </c>
      <c r="D20" s="22">
        <v>30000000</v>
      </c>
      <c r="E20" s="2" t="s">
        <v>283</v>
      </c>
      <c r="F20" s="65">
        <v>0</v>
      </c>
    </row>
    <row r="21" spans="1:6" ht="42" customHeight="1" x14ac:dyDescent="0.25">
      <c r="A21" s="20" t="s">
        <v>59</v>
      </c>
      <c r="B21" s="20" t="s">
        <v>49</v>
      </c>
      <c r="C21" s="20" t="s">
        <v>50</v>
      </c>
      <c r="D21" s="135">
        <f>156279999.74+50557731</f>
        <v>206837730.74000001</v>
      </c>
      <c r="E21" s="2" t="s">
        <v>283</v>
      </c>
      <c r="F21" s="65">
        <v>0</v>
      </c>
    </row>
    <row r="22" spans="1:6" ht="42" customHeight="1" x14ac:dyDescent="0.25">
      <c r="A22" s="20" t="s">
        <v>59</v>
      </c>
      <c r="B22" s="20" t="s">
        <v>51</v>
      </c>
      <c r="C22" s="20" t="s">
        <v>52</v>
      </c>
      <c r="D22" s="22">
        <v>63297000</v>
      </c>
      <c r="E22" s="2" t="s">
        <v>283</v>
      </c>
      <c r="F22" s="65">
        <v>0</v>
      </c>
    </row>
    <row r="23" spans="1:6" ht="42" customHeight="1" x14ac:dyDescent="0.25">
      <c r="A23" s="20" t="s">
        <v>59</v>
      </c>
      <c r="B23" s="20" t="s">
        <v>33</v>
      </c>
      <c r="C23" s="20" t="s">
        <v>34</v>
      </c>
      <c r="D23" s="22">
        <v>199782000</v>
      </c>
      <c r="E23" s="2" t="s">
        <v>60</v>
      </c>
      <c r="F23" s="65">
        <v>0</v>
      </c>
    </row>
    <row r="24" spans="1:6" ht="42" customHeight="1" x14ac:dyDescent="0.25">
      <c r="A24" s="4" t="s">
        <v>76</v>
      </c>
      <c r="B24" s="4" t="s">
        <v>8</v>
      </c>
      <c r="C24" s="4" t="s">
        <v>9</v>
      </c>
      <c r="D24" s="5">
        <f>100000000-27191468</f>
        <v>72808532</v>
      </c>
      <c r="E24" s="2" t="s">
        <v>57</v>
      </c>
      <c r="F24" s="65">
        <v>0</v>
      </c>
    </row>
    <row r="25" spans="1:6" ht="42" customHeight="1" x14ac:dyDescent="0.25">
      <c r="A25" s="4" t="s">
        <v>80</v>
      </c>
      <c r="B25" s="8" t="s">
        <v>101</v>
      </c>
      <c r="C25" s="4" t="s">
        <v>78</v>
      </c>
      <c r="D25" s="5">
        <v>15000000</v>
      </c>
      <c r="E25" s="2" t="s">
        <v>57</v>
      </c>
      <c r="F25" s="65">
        <v>0</v>
      </c>
    </row>
    <row r="26" spans="1:6" s="108" customFormat="1" ht="42" customHeight="1" x14ac:dyDescent="0.25">
      <c r="A26" s="104" t="s">
        <v>81</v>
      </c>
      <c r="B26" s="104" t="s">
        <v>100</v>
      </c>
      <c r="C26" s="104" t="s">
        <v>77</v>
      </c>
      <c r="D26" s="106">
        <v>8000000</v>
      </c>
      <c r="E26" s="105" t="s">
        <v>79</v>
      </c>
      <c r="F26" s="107">
        <v>0</v>
      </c>
    </row>
    <row r="27" spans="1:6" s="173" customFormat="1" ht="42" customHeight="1" x14ac:dyDescent="0.25">
      <c r="A27" s="168" t="s">
        <v>83</v>
      </c>
      <c r="B27" s="169" t="s">
        <v>22</v>
      </c>
      <c r="C27" s="168" t="s">
        <v>82</v>
      </c>
      <c r="D27" s="170">
        <v>20000000</v>
      </c>
      <c r="E27" s="171" t="s">
        <v>56</v>
      </c>
      <c r="F27" s="172">
        <v>0</v>
      </c>
    </row>
    <row r="28" spans="1:6" ht="42" customHeight="1" x14ac:dyDescent="0.25">
      <c r="A28" s="4" t="s">
        <v>85</v>
      </c>
      <c r="B28" s="4" t="s">
        <v>99</v>
      </c>
      <c r="C28" s="4" t="s">
        <v>84</v>
      </c>
      <c r="D28" s="5">
        <v>60000000</v>
      </c>
      <c r="E28" s="2" t="s">
        <v>56</v>
      </c>
      <c r="F28" s="65">
        <v>0</v>
      </c>
    </row>
    <row r="29" spans="1:6" ht="42" customHeight="1" x14ac:dyDescent="0.25">
      <c r="A29" s="4" t="s">
        <v>55</v>
      </c>
      <c r="B29" s="8"/>
      <c r="C29" s="4" t="s">
        <v>87</v>
      </c>
      <c r="D29" s="5">
        <f>30000000+20000000</f>
        <v>50000000</v>
      </c>
      <c r="E29" s="2" t="s">
        <v>56</v>
      </c>
      <c r="F29" s="65">
        <v>0</v>
      </c>
    </row>
    <row r="30" spans="1:6" ht="42" customHeight="1" x14ac:dyDescent="0.25">
      <c r="A30" s="4" t="s">
        <v>88</v>
      </c>
      <c r="B30" s="4" t="s">
        <v>42</v>
      </c>
      <c r="C30" s="4" t="s">
        <v>43</v>
      </c>
      <c r="D30" s="5">
        <v>25000000</v>
      </c>
      <c r="E30" s="2" t="s">
        <v>56</v>
      </c>
      <c r="F30" s="65">
        <v>0</v>
      </c>
    </row>
    <row r="31" spans="1:6" ht="42" customHeight="1" x14ac:dyDescent="0.25">
      <c r="A31" s="4" t="s">
        <v>94</v>
      </c>
      <c r="B31" s="4" t="s">
        <v>35</v>
      </c>
      <c r="C31" s="4" t="s">
        <v>36</v>
      </c>
      <c r="D31" s="9">
        <v>53931891.203299999</v>
      </c>
      <c r="E31" s="2" t="s">
        <v>89</v>
      </c>
      <c r="F31" s="65">
        <v>0</v>
      </c>
    </row>
    <row r="32" spans="1:6" ht="42" customHeight="1" x14ac:dyDescent="0.25">
      <c r="A32" s="4" t="s">
        <v>59</v>
      </c>
      <c r="B32" s="4" t="s">
        <v>31</v>
      </c>
      <c r="C32" s="4" t="s">
        <v>32</v>
      </c>
      <c r="D32" s="9">
        <v>10000000</v>
      </c>
      <c r="E32" s="2" t="s">
        <v>90</v>
      </c>
      <c r="F32" s="65">
        <v>0</v>
      </c>
    </row>
    <row r="33" spans="1:6" ht="42" customHeight="1" x14ac:dyDescent="0.25">
      <c r="A33" s="4" t="s">
        <v>95</v>
      </c>
      <c r="B33" s="4" t="s">
        <v>29</v>
      </c>
      <c r="C33" s="4" t="s">
        <v>30</v>
      </c>
      <c r="D33" s="5">
        <v>373309215.60900003</v>
      </c>
      <c r="E33" s="2" t="s">
        <v>91</v>
      </c>
      <c r="F33" s="65">
        <v>0</v>
      </c>
    </row>
    <row r="34" spans="1:6" ht="42" customHeight="1" x14ac:dyDescent="0.25">
      <c r="A34" s="4" t="s">
        <v>59</v>
      </c>
      <c r="B34" s="4" t="s">
        <v>27</v>
      </c>
      <c r="C34" s="4" t="s">
        <v>28</v>
      </c>
      <c r="D34" s="5">
        <v>461368129.98869997</v>
      </c>
      <c r="E34" s="2" t="s">
        <v>89</v>
      </c>
      <c r="F34" s="65">
        <v>0</v>
      </c>
    </row>
    <row r="35" spans="1:6" ht="42" customHeight="1" x14ac:dyDescent="0.25">
      <c r="A35" s="4" t="s">
        <v>59</v>
      </c>
      <c r="B35" s="4" t="s">
        <v>20</v>
      </c>
      <c r="C35" s="4" t="s">
        <v>21</v>
      </c>
      <c r="D35" s="5">
        <v>355168000</v>
      </c>
      <c r="E35" s="2" t="s">
        <v>92</v>
      </c>
      <c r="F35" s="65">
        <v>0</v>
      </c>
    </row>
    <row r="36" spans="1:6" ht="42" customHeight="1" x14ac:dyDescent="0.25">
      <c r="A36" s="4" t="s">
        <v>59</v>
      </c>
      <c r="B36" s="4" t="s">
        <v>37</v>
      </c>
      <c r="C36" s="4" t="s">
        <v>292</v>
      </c>
      <c r="D36" s="136">
        <v>198277075.491</v>
      </c>
      <c r="E36" s="2" t="s">
        <v>92</v>
      </c>
      <c r="F36" s="65">
        <v>0</v>
      </c>
    </row>
    <row r="37" spans="1:6" ht="42" customHeight="1" x14ac:dyDescent="0.25">
      <c r="A37" s="4" t="s">
        <v>59</v>
      </c>
      <c r="B37" s="4" t="s">
        <v>40</v>
      </c>
      <c r="C37" s="4" t="s">
        <v>41</v>
      </c>
      <c r="D37" s="5">
        <v>438410500</v>
      </c>
      <c r="E37" s="2" t="s">
        <v>93</v>
      </c>
      <c r="F37" s="65">
        <v>0</v>
      </c>
    </row>
    <row r="38" spans="1:6" ht="42" customHeight="1" x14ac:dyDescent="0.25">
      <c r="A38" s="4" t="s">
        <v>96</v>
      </c>
      <c r="B38" s="16">
        <v>80131500</v>
      </c>
      <c r="C38" s="4" t="s">
        <v>98</v>
      </c>
      <c r="D38" s="5">
        <v>12000000</v>
      </c>
      <c r="E38" s="2" t="s">
        <v>93</v>
      </c>
      <c r="F38" s="65">
        <v>0</v>
      </c>
    </row>
    <row r="39" spans="1:6" ht="42" customHeight="1" x14ac:dyDescent="0.25">
      <c r="A39" s="4" t="str">
        <f>+A38</f>
        <v xml:space="preserve">SUBADMIN/FACTURACION </v>
      </c>
      <c r="B39" s="8"/>
      <c r="C39" s="4" t="s">
        <v>97</v>
      </c>
      <c r="D39" s="5">
        <v>20000000</v>
      </c>
      <c r="E39" s="2" t="s">
        <v>89</v>
      </c>
      <c r="F39" s="65">
        <v>0</v>
      </c>
    </row>
    <row r="40" spans="1:6" s="10" customFormat="1" ht="42" customHeight="1" x14ac:dyDescent="0.25">
      <c r="A40" s="109" t="s">
        <v>102</v>
      </c>
      <c r="B40" s="114" t="s">
        <v>103</v>
      </c>
      <c r="C40" s="109" t="s">
        <v>104</v>
      </c>
      <c r="D40" s="111">
        <v>35000000</v>
      </c>
      <c r="E40" s="110" t="s">
        <v>105</v>
      </c>
      <c r="F40" s="65">
        <v>0</v>
      </c>
    </row>
    <row r="41" spans="1:6" s="10" customFormat="1" ht="42" customHeight="1" x14ac:dyDescent="0.25">
      <c r="A41" s="109" t="s">
        <v>102</v>
      </c>
      <c r="B41" s="114" t="s">
        <v>106</v>
      </c>
      <c r="C41" s="109" t="s">
        <v>107</v>
      </c>
      <c r="D41" s="111">
        <v>26000000</v>
      </c>
      <c r="E41" s="110" t="s">
        <v>105</v>
      </c>
      <c r="F41" s="65">
        <v>0</v>
      </c>
    </row>
    <row r="42" spans="1:6" s="10" customFormat="1" ht="42" customHeight="1" x14ac:dyDescent="0.25">
      <c r="A42" s="109" t="s">
        <v>102</v>
      </c>
      <c r="B42" s="115"/>
      <c r="C42" s="109" t="s">
        <v>285</v>
      </c>
      <c r="D42" s="111">
        <v>40000000</v>
      </c>
      <c r="E42" s="110" t="s">
        <v>105</v>
      </c>
      <c r="F42" s="65">
        <v>0</v>
      </c>
    </row>
    <row r="43" spans="1:6" s="10" customFormat="1" ht="42" customHeight="1" x14ac:dyDescent="0.25">
      <c r="A43" s="109" t="s">
        <v>102</v>
      </c>
      <c r="B43" s="115"/>
      <c r="C43" s="109" t="s">
        <v>282</v>
      </c>
      <c r="D43" s="111">
        <v>70000000</v>
      </c>
      <c r="E43" s="110" t="s">
        <v>57</v>
      </c>
      <c r="F43" s="65">
        <v>0</v>
      </c>
    </row>
    <row r="44" spans="1:6" s="10" customFormat="1" ht="42" customHeight="1" x14ac:dyDescent="0.25">
      <c r="A44" s="109" t="s">
        <v>102</v>
      </c>
      <c r="B44" s="115"/>
      <c r="C44" s="109" t="s">
        <v>281</v>
      </c>
      <c r="D44" s="111">
        <v>15000000</v>
      </c>
      <c r="E44" s="110" t="s">
        <v>60</v>
      </c>
      <c r="F44" s="65">
        <v>0</v>
      </c>
    </row>
    <row r="45" spans="1:6" s="10" customFormat="1" ht="42" customHeight="1" x14ac:dyDescent="0.25">
      <c r="A45" s="109" t="s">
        <v>66</v>
      </c>
      <c r="B45" s="115">
        <v>87130</v>
      </c>
      <c r="C45" s="109" t="s">
        <v>286</v>
      </c>
      <c r="D45" s="111">
        <v>25000000</v>
      </c>
      <c r="E45" s="110" t="s">
        <v>287</v>
      </c>
    </row>
    <row r="46" spans="1:6" s="10" customFormat="1" ht="42" customHeight="1" x14ac:dyDescent="0.25">
      <c r="A46" s="109" t="s">
        <v>55</v>
      </c>
      <c r="B46" s="116" t="s">
        <v>188</v>
      </c>
      <c r="C46" s="117" t="s">
        <v>189</v>
      </c>
      <c r="D46" s="111">
        <v>65000000</v>
      </c>
      <c r="E46" s="118" t="s">
        <v>307</v>
      </c>
    </row>
    <row r="47" spans="1:6" s="10" customFormat="1" ht="42" customHeight="1" x14ac:dyDescent="0.25">
      <c r="A47" s="109" t="s">
        <v>55</v>
      </c>
      <c r="B47" s="116" t="s">
        <v>195</v>
      </c>
      <c r="C47" s="115" t="s">
        <v>308</v>
      </c>
      <c r="D47" s="111">
        <v>7000000</v>
      </c>
      <c r="E47" s="118" t="s">
        <v>307</v>
      </c>
    </row>
    <row r="48" spans="1:6" s="10" customFormat="1" ht="42" customHeight="1" x14ac:dyDescent="0.25">
      <c r="A48" s="109" t="s">
        <v>55</v>
      </c>
      <c r="B48" s="116" t="s">
        <v>190</v>
      </c>
      <c r="C48" s="117" t="s">
        <v>325</v>
      </c>
      <c r="D48" s="111">
        <v>78000000</v>
      </c>
      <c r="E48" s="118" t="s">
        <v>307</v>
      </c>
    </row>
    <row r="49" spans="1:5" s="10" customFormat="1" ht="42" customHeight="1" x14ac:dyDescent="0.25">
      <c r="A49" s="109" t="s">
        <v>55</v>
      </c>
      <c r="B49" s="116" t="s">
        <v>187</v>
      </c>
      <c r="C49" s="117" t="s">
        <v>326</v>
      </c>
      <c r="D49" s="111">
        <v>7000000</v>
      </c>
      <c r="E49" s="118" t="s">
        <v>307</v>
      </c>
    </row>
    <row r="50" spans="1:5" s="10" customFormat="1" ht="42" customHeight="1" x14ac:dyDescent="0.25">
      <c r="A50" s="109" t="s">
        <v>55</v>
      </c>
      <c r="B50" s="116" t="s">
        <v>187</v>
      </c>
      <c r="C50" s="109" t="s">
        <v>327</v>
      </c>
      <c r="D50" s="111">
        <v>45000000</v>
      </c>
      <c r="E50" s="118" t="s">
        <v>307</v>
      </c>
    </row>
    <row r="51" spans="1:5" s="10" customFormat="1" ht="42" customHeight="1" x14ac:dyDescent="0.25">
      <c r="A51" s="109" t="s">
        <v>55</v>
      </c>
      <c r="B51" s="116" t="s">
        <v>191</v>
      </c>
      <c r="C51" s="117" t="s">
        <v>192</v>
      </c>
      <c r="D51" s="111">
        <v>25000000</v>
      </c>
      <c r="E51" s="118" t="s">
        <v>307</v>
      </c>
    </row>
    <row r="52" spans="1:5" s="10" customFormat="1" ht="42" customHeight="1" x14ac:dyDescent="0.25">
      <c r="A52" s="11"/>
      <c r="B52" s="12"/>
      <c r="C52" s="11"/>
      <c r="D52" s="93">
        <f>SUM(D2:D51)</f>
        <v>11175624615.795799</v>
      </c>
      <c r="E52" s="13"/>
    </row>
    <row r="53" spans="1:5" s="10" customFormat="1" ht="42" customHeight="1" x14ac:dyDescent="0.25">
      <c r="A53" s="11"/>
      <c r="B53" s="12"/>
      <c r="C53" s="11"/>
      <c r="D53" s="137"/>
      <c r="E53" s="13"/>
    </row>
    <row r="54" spans="1:5" s="10" customFormat="1" ht="42" customHeight="1" x14ac:dyDescent="0.25">
      <c r="A54" s="11"/>
      <c r="B54" s="12"/>
      <c r="C54" s="11"/>
      <c r="D54" s="138"/>
      <c r="E54" s="119" t="s">
        <v>328</v>
      </c>
    </row>
    <row r="55" spans="1:5" s="10" customFormat="1" ht="42" customHeight="1" x14ac:dyDescent="0.25">
      <c r="A55" s="11"/>
      <c r="B55" s="12"/>
      <c r="C55" s="11"/>
      <c r="D55" s="137"/>
      <c r="E55" s="13"/>
    </row>
    <row r="56" spans="1:5" s="10" customFormat="1" ht="42" customHeight="1" x14ac:dyDescent="0.25">
      <c r="A56" s="11"/>
      <c r="B56" s="12"/>
      <c r="C56" s="11"/>
      <c r="D56" s="137"/>
      <c r="E56" s="13"/>
    </row>
    <row r="57" spans="1:5" s="10" customFormat="1" ht="42" customHeight="1" x14ac:dyDescent="0.25">
      <c r="A57" s="11"/>
      <c r="B57" s="12"/>
      <c r="C57" s="11"/>
      <c r="D57" s="137"/>
      <c r="E57" s="13"/>
    </row>
    <row r="58" spans="1:5" s="10" customFormat="1" ht="42" customHeight="1" x14ac:dyDescent="0.25">
      <c r="A58" s="11"/>
      <c r="B58" s="12"/>
      <c r="C58" s="11"/>
      <c r="D58" s="137"/>
      <c r="E58" s="13"/>
    </row>
    <row r="59" spans="1:5" s="10" customFormat="1" ht="42" customHeight="1" x14ac:dyDescent="0.25">
      <c r="A59" s="11"/>
      <c r="B59" s="12"/>
      <c r="C59" s="11"/>
      <c r="D59" s="137"/>
      <c r="E59" s="13"/>
    </row>
    <row r="60" spans="1:5" s="10" customFormat="1" ht="42" customHeight="1" x14ac:dyDescent="0.25">
      <c r="A60" s="11"/>
      <c r="B60" s="12"/>
      <c r="C60" s="11"/>
      <c r="D60" s="137"/>
      <c r="E60" s="13"/>
    </row>
    <row r="61" spans="1:5" s="10" customFormat="1" ht="42" customHeight="1" x14ac:dyDescent="0.25">
      <c r="A61" s="11"/>
      <c r="B61" s="12"/>
      <c r="C61" s="11"/>
      <c r="D61" s="137"/>
      <c r="E61" s="13"/>
    </row>
    <row r="62" spans="1:5" s="10" customFormat="1" ht="42" customHeight="1" x14ac:dyDescent="0.25">
      <c r="A62" s="11"/>
      <c r="B62" s="12"/>
      <c r="C62" s="11"/>
      <c r="D62" s="137"/>
      <c r="E62" s="13"/>
    </row>
    <row r="63" spans="1:5" s="10" customFormat="1" ht="42" customHeight="1" x14ac:dyDescent="0.25">
      <c r="A63" s="11"/>
      <c r="B63" s="12"/>
      <c r="C63" s="11"/>
      <c r="D63" s="137"/>
      <c r="E63" s="13"/>
    </row>
    <row r="64" spans="1:5" s="10" customFormat="1" ht="42" customHeight="1" x14ac:dyDescent="0.25">
      <c r="A64" s="11"/>
      <c r="B64" s="12"/>
      <c r="C64" s="11"/>
      <c r="D64" s="137"/>
      <c r="E64" s="13"/>
    </row>
    <row r="65" spans="1:5" s="10" customFormat="1" ht="42" customHeight="1" x14ac:dyDescent="0.25">
      <c r="A65" s="11"/>
      <c r="B65" s="12"/>
      <c r="C65" s="11"/>
      <c r="D65" s="137"/>
      <c r="E65" s="13"/>
    </row>
    <row r="66" spans="1:5" s="10" customFormat="1" ht="42" customHeight="1" x14ac:dyDescent="0.25">
      <c r="A66" s="11"/>
      <c r="B66" s="12"/>
      <c r="C66" s="11"/>
      <c r="D66" s="137"/>
      <c r="E66" s="13"/>
    </row>
    <row r="67" spans="1:5" s="10" customFormat="1" ht="42" customHeight="1" x14ac:dyDescent="0.25">
      <c r="A67" s="11"/>
      <c r="B67" s="12"/>
      <c r="C67" s="11"/>
      <c r="D67" s="137"/>
      <c r="E67" s="13"/>
    </row>
    <row r="68" spans="1:5" s="10" customFormat="1" ht="42" customHeight="1" x14ac:dyDescent="0.25">
      <c r="A68" s="11"/>
      <c r="B68" s="12"/>
      <c r="C68" s="11"/>
      <c r="D68" s="137"/>
      <c r="E68" s="13"/>
    </row>
    <row r="69" spans="1:5" s="10" customFormat="1" ht="42" customHeight="1" x14ac:dyDescent="0.25">
      <c r="A69" s="11"/>
      <c r="B69" s="12"/>
      <c r="C69" s="11"/>
      <c r="D69" s="137"/>
      <c r="E69" s="13"/>
    </row>
    <row r="70" spans="1:5" s="10" customFormat="1" ht="42" customHeight="1" x14ac:dyDescent="0.25">
      <c r="A70" s="11"/>
      <c r="B70" s="12"/>
      <c r="C70" s="11"/>
      <c r="D70" s="137"/>
      <c r="E70" s="13"/>
    </row>
    <row r="71" spans="1:5" s="10" customFormat="1" ht="42" customHeight="1" x14ac:dyDescent="0.25">
      <c r="A71" s="11"/>
      <c r="B71" s="12"/>
      <c r="C71" s="11"/>
      <c r="D71" s="137"/>
      <c r="E71" s="13"/>
    </row>
    <row r="72" spans="1:5" s="10" customFormat="1" ht="42" customHeight="1" x14ac:dyDescent="0.25">
      <c r="A72" s="11"/>
      <c r="B72" s="12"/>
      <c r="C72" s="11"/>
      <c r="D72" s="137"/>
      <c r="E72" s="13"/>
    </row>
    <row r="73" spans="1:5" s="10" customFormat="1" ht="42" customHeight="1" x14ac:dyDescent="0.25">
      <c r="A73" s="11"/>
      <c r="B73" s="12"/>
      <c r="C73" s="11"/>
      <c r="D73" s="137"/>
      <c r="E73" s="13"/>
    </row>
    <row r="74" spans="1:5" s="10" customFormat="1" ht="42" customHeight="1" x14ac:dyDescent="0.25">
      <c r="A74" s="11"/>
      <c r="B74" s="12"/>
      <c r="C74" s="11"/>
      <c r="D74" s="137"/>
      <c r="E74" s="13"/>
    </row>
    <row r="75" spans="1:5" s="10" customFormat="1" ht="42" customHeight="1" x14ac:dyDescent="0.25">
      <c r="A75" s="11"/>
      <c r="B75" s="12"/>
      <c r="C75" s="11"/>
      <c r="D75" s="137"/>
      <c r="E75" s="13"/>
    </row>
    <row r="76" spans="1:5" s="10" customFormat="1" ht="42" customHeight="1" x14ac:dyDescent="0.25">
      <c r="A76" s="11"/>
      <c r="B76" s="12"/>
      <c r="C76" s="11"/>
      <c r="D76" s="137"/>
      <c r="E76" s="13"/>
    </row>
    <row r="77" spans="1:5" s="10" customFormat="1" ht="42" customHeight="1" x14ac:dyDescent="0.25">
      <c r="A77" s="11"/>
      <c r="B77" s="12"/>
      <c r="C77" s="11"/>
      <c r="D77" s="137"/>
      <c r="E77" s="13"/>
    </row>
    <row r="78" spans="1:5" s="10" customFormat="1" ht="42" customHeight="1" x14ac:dyDescent="0.25">
      <c r="A78" s="11"/>
      <c r="B78" s="12"/>
      <c r="C78" s="11"/>
      <c r="D78" s="137"/>
      <c r="E78" s="13"/>
    </row>
    <row r="79" spans="1:5" s="10" customFormat="1" ht="42" customHeight="1" x14ac:dyDescent="0.25">
      <c r="A79" s="11"/>
      <c r="B79" s="12"/>
      <c r="C79" s="11"/>
      <c r="D79" s="137"/>
      <c r="E79" s="13"/>
    </row>
    <row r="80" spans="1:5" s="10" customFormat="1" ht="42" customHeight="1" x14ac:dyDescent="0.25">
      <c r="A80" s="11"/>
      <c r="B80" s="12"/>
      <c r="C80" s="11"/>
      <c r="D80" s="137"/>
      <c r="E80" s="13"/>
    </row>
    <row r="81" spans="1:5" s="10" customFormat="1" ht="42" customHeight="1" x14ac:dyDescent="0.25">
      <c r="A81" s="11"/>
      <c r="B81" s="12"/>
      <c r="C81" s="11"/>
      <c r="D81" s="137"/>
      <c r="E81" s="13"/>
    </row>
    <row r="82" spans="1:5" s="10" customFormat="1" ht="42" customHeight="1" x14ac:dyDescent="0.25">
      <c r="A82" s="11"/>
      <c r="B82" s="12"/>
      <c r="C82" s="11"/>
      <c r="D82" s="137"/>
      <c r="E82" s="13"/>
    </row>
    <row r="83" spans="1:5" s="10" customFormat="1" ht="42" customHeight="1" x14ac:dyDescent="0.25">
      <c r="A83" s="11"/>
      <c r="B83" s="12"/>
      <c r="C83" s="11"/>
      <c r="D83" s="137"/>
      <c r="E83" s="13"/>
    </row>
    <row r="84" spans="1:5" s="10" customFormat="1" ht="42" customHeight="1" x14ac:dyDescent="0.25">
      <c r="A84" s="11"/>
      <c r="B84" s="12"/>
      <c r="C84" s="11"/>
      <c r="D84" s="137"/>
      <c r="E84" s="13"/>
    </row>
    <row r="85" spans="1:5" s="10" customFormat="1" ht="42" customHeight="1" x14ac:dyDescent="0.25">
      <c r="A85" s="11"/>
      <c r="B85" s="12"/>
      <c r="C85" s="11"/>
      <c r="D85" s="137"/>
      <c r="E85" s="13"/>
    </row>
    <row r="86" spans="1:5" s="10" customFormat="1" ht="42" customHeight="1" x14ac:dyDescent="0.25">
      <c r="A86" s="11"/>
      <c r="B86" s="12"/>
      <c r="C86" s="11"/>
      <c r="D86" s="137"/>
      <c r="E86" s="13"/>
    </row>
    <row r="87" spans="1:5" s="10" customFormat="1" ht="42" customHeight="1" x14ac:dyDescent="0.25">
      <c r="A87" s="11"/>
      <c r="B87" s="12"/>
      <c r="C87" s="11"/>
      <c r="D87" s="137"/>
      <c r="E87" s="13"/>
    </row>
    <row r="88" spans="1:5" s="10" customFormat="1" ht="42" customHeight="1" x14ac:dyDescent="0.25">
      <c r="A88" s="11"/>
      <c r="B88" s="12"/>
      <c r="C88" s="11"/>
      <c r="D88" s="137"/>
      <c r="E88" s="13"/>
    </row>
    <row r="89" spans="1:5" s="10" customFormat="1" ht="42" customHeight="1" x14ac:dyDescent="0.25">
      <c r="A89" s="11"/>
      <c r="B89" s="12"/>
      <c r="C89" s="11"/>
      <c r="D89" s="137"/>
      <c r="E89" s="13"/>
    </row>
    <row r="90" spans="1:5" s="10" customFormat="1" ht="42" customHeight="1" x14ac:dyDescent="0.25">
      <c r="A90" s="11"/>
      <c r="B90" s="12"/>
      <c r="C90" s="11"/>
      <c r="D90" s="137"/>
      <c r="E90" s="13"/>
    </row>
    <row r="91" spans="1:5" s="10" customFormat="1" ht="42" customHeight="1" x14ac:dyDescent="0.25">
      <c r="A91" s="11"/>
      <c r="B91" s="12"/>
      <c r="C91" s="11"/>
      <c r="D91" s="137"/>
      <c r="E91" s="13"/>
    </row>
    <row r="92" spans="1:5" s="10" customFormat="1" ht="42" customHeight="1" x14ac:dyDescent="0.25">
      <c r="A92" s="11"/>
      <c r="B92" s="12"/>
      <c r="C92" s="11"/>
      <c r="D92" s="137"/>
      <c r="E92" s="13"/>
    </row>
    <row r="93" spans="1:5" ht="42" customHeight="1" x14ac:dyDescent="0.25">
      <c r="A93" s="17"/>
      <c r="C93" s="17"/>
      <c r="E93" s="14"/>
    </row>
  </sheetData>
  <autoFilter ref="A1:F52" xr:uid="{00000000-0009-0000-0000-00000B000000}"/>
  <pageMargins left="0.7" right="0.7" top="0.75" bottom="0.75" header="0.3" footer="0.3"/>
  <pageSetup scale="67"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I139"/>
  <sheetViews>
    <sheetView topLeftCell="C1" zoomScale="124" zoomScaleNormal="124" workbookViewId="0">
      <selection activeCell="G140" sqref="G140"/>
    </sheetView>
  </sheetViews>
  <sheetFormatPr baseColWidth="10" defaultColWidth="23.5703125" defaultRowHeight="21" customHeight="1" x14ac:dyDescent="0.25"/>
  <cols>
    <col min="1" max="1" width="23.5703125" style="53"/>
    <col min="2" max="2" width="37" style="53" customWidth="1"/>
    <col min="3" max="3" width="100.5703125" style="53" customWidth="1"/>
    <col min="4" max="4" width="23.5703125" style="58"/>
    <col min="5" max="5" width="23.5703125" style="64"/>
    <col min="6" max="6" width="15.140625" style="53" customWidth="1"/>
    <col min="7" max="7" width="23.5703125" style="53"/>
    <col min="8" max="8" width="37.7109375" style="53" customWidth="1"/>
    <col min="9" max="16384" width="23.5703125" style="53"/>
  </cols>
  <sheetData>
    <row r="1" spans="1:9" ht="21" customHeight="1" x14ac:dyDescent="0.25">
      <c r="A1" s="24" t="s">
        <v>108</v>
      </c>
      <c r="B1" s="25" t="s">
        <v>0</v>
      </c>
      <c r="C1" s="24" t="s">
        <v>1</v>
      </c>
      <c r="D1" s="26" t="s">
        <v>2</v>
      </c>
      <c r="E1" s="62" t="s">
        <v>212</v>
      </c>
      <c r="F1" s="26" t="s">
        <v>206</v>
      </c>
      <c r="G1" s="363" t="s">
        <v>277</v>
      </c>
      <c r="H1" s="363"/>
      <c r="I1" s="60" t="s">
        <v>248</v>
      </c>
    </row>
    <row r="2" spans="1:9" ht="21" hidden="1" customHeight="1" x14ac:dyDescent="0.25">
      <c r="A2" s="35" t="s">
        <v>257</v>
      </c>
      <c r="B2" s="28" t="s">
        <v>141</v>
      </c>
      <c r="C2" s="36" t="s">
        <v>142</v>
      </c>
      <c r="D2" s="37">
        <v>22626000</v>
      </c>
      <c r="E2" s="63">
        <v>1885500</v>
      </c>
      <c r="F2" s="29" t="s">
        <v>250</v>
      </c>
      <c r="G2" s="68" t="str">
        <f t="shared" ref="G2:G9" si="0">"2.1.2.02.02.009.001"</f>
        <v>2.1.2.02.02.009.001</v>
      </c>
      <c r="H2" s="69" t="str">
        <f t="shared" ref="H2:H9" si="1">"SERVICIOS PARA LA COMUNIDAD, SOCIALES Y PERSONALES (RECURSOS PROPIOS)"</f>
        <v>SERVICIOS PARA LA COMUNIDAD, SOCIALES Y PERSONALES (RECURSOS PROPIOS)</v>
      </c>
    </row>
    <row r="3" spans="1:9" ht="21" hidden="1" customHeight="1" x14ac:dyDescent="0.25">
      <c r="A3" s="35" t="s">
        <v>257</v>
      </c>
      <c r="B3" s="28" t="s">
        <v>181</v>
      </c>
      <c r="C3" s="36" t="s">
        <v>251</v>
      </c>
      <c r="D3" s="37">
        <v>70560000</v>
      </c>
      <c r="E3" s="63">
        <v>1470000</v>
      </c>
      <c r="F3" s="29" t="str">
        <f>+F2</f>
        <v>6 MESES</v>
      </c>
      <c r="G3" s="68" t="str">
        <f t="shared" si="0"/>
        <v>2.1.2.02.02.009.001</v>
      </c>
      <c r="H3" s="69" t="str">
        <f t="shared" si="1"/>
        <v>SERVICIOS PARA LA COMUNIDAD, SOCIALES Y PERSONALES (RECURSOS PROPIOS)</v>
      </c>
    </row>
    <row r="4" spans="1:9" ht="21" hidden="1" customHeight="1" x14ac:dyDescent="0.25">
      <c r="A4" s="35" t="s">
        <v>152</v>
      </c>
      <c r="B4" s="28" t="s">
        <v>143</v>
      </c>
      <c r="C4" s="36" t="s">
        <v>144</v>
      </c>
      <c r="D4" s="37">
        <v>37980000</v>
      </c>
      <c r="E4" s="63">
        <f>+D4/6</f>
        <v>6330000</v>
      </c>
      <c r="F4" s="29" t="str">
        <f>+F3</f>
        <v>6 MESES</v>
      </c>
      <c r="G4" s="68" t="str">
        <f t="shared" si="0"/>
        <v>2.1.2.02.02.009.001</v>
      </c>
      <c r="H4" s="69" t="str">
        <f t="shared" si="1"/>
        <v>SERVICIOS PARA LA COMUNIDAD, SOCIALES Y PERSONALES (RECURSOS PROPIOS)</v>
      </c>
    </row>
    <row r="5" spans="1:9" ht="21" hidden="1" customHeight="1" x14ac:dyDescent="0.25">
      <c r="A5" s="35" t="s">
        <v>256</v>
      </c>
      <c r="B5" s="28" t="s">
        <v>145</v>
      </c>
      <c r="C5" s="36" t="s">
        <v>252</v>
      </c>
      <c r="D5" s="37">
        <v>45600000</v>
      </c>
      <c r="E5" s="63">
        <v>2533333.3333333335</v>
      </c>
      <c r="F5" s="29" t="s">
        <v>250</v>
      </c>
      <c r="G5" s="68" t="str">
        <f t="shared" si="0"/>
        <v>2.1.2.02.02.009.001</v>
      </c>
      <c r="H5" s="69" t="str">
        <f t="shared" si="1"/>
        <v>SERVICIOS PARA LA COMUNIDAD, SOCIALES Y PERSONALES (RECURSOS PROPIOS)</v>
      </c>
    </row>
    <row r="6" spans="1:9" s="56" customFormat="1" ht="21" hidden="1" customHeight="1" x14ac:dyDescent="0.25">
      <c r="A6" s="94" t="s">
        <v>255</v>
      </c>
      <c r="B6" s="95" t="s">
        <v>146</v>
      </c>
      <c r="C6" s="36" t="s">
        <v>147</v>
      </c>
      <c r="D6" s="37">
        <v>34800000</v>
      </c>
      <c r="E6" s="74">
        <v>2900000</v>
      </c>
      <c r="F6" s="96" t="str">
        <f>+F5</f>
        <v>6 MESES</v>
      </c>
      <c r="G6" s="97" t="str">
        <f t="shared" si="0"/>
        <v>2.1.2.02.02.009.001</v>
      </c>
      <c r="H6" s="98" t="str">
        <f t="shared" si="1"/>
        <v>SERVICIOS PARA LA COMUNIDAD, SOCIALES Y PERSONALES (RECURSOS PROPIOS)</v>
      </c>
    </row>
    <row r="7" spans="1:9" s="56" customFormat="1" ht="21" hidden="1" customHeight="1" x14ac:dyDescent="0.25">
      <c r="A7" s="94" t="s">
        <v>254</v>
      </c>
      <c r="B7" s="95" t="s">
        <v>148</v>
      </c>
      <c r="C7" s="36" t="s">
        <v>253</v>
      </c>
      <c r="D7" s="73">
        <v>50400000</v>
      </c>
      <c r="E7" s="74">
        <v>2800000</v>
      </c>
      <c r="F7" s="37" t="s">
        <v>250</v>
      </c>
      <c r="G7" s="97" t="str">
        <f t="shared" si="0"/>
        <v>2.1.2.02.02.009.001</v>
      </c>
      <c r="H7" s="98" t="str">
        <f t="shared" si="1"/>
        <v>SERVICIOS PARA LA COMUNIDAD, SOCIALES Y PERSONALES (RECURSOS PROPIOS)</v>
      </c>
    </row>
    <row r="8" spans="1:9" s="56" customFormat="1" ht="21" hidden="1" customHeight="1" x14ac:dyDescent="0.25">
      <c r="A8" s="94" t="s">
        <v>257</v>
      </c>
      <c r="B8" s="95" t="s">
        <v>151</v>
      </c>
      <c r="C8" s="36" t="s">
        <v>294</v>
      </c>
      <c r="D8" s="73">
        <f>17400000*2</f>
        <v>34800000</v>
      </c>
      <c r="E8" s="74">
        <v>2900000</v>
      </c>
      <c r="F8" s="37" t="s">
        <v>250</v>
      </c>
      <c r="G8" s="97" t="str">
        <f t="shared" si="0"/>
        <v>2.1.2.02.02.009.001</v>
      </c>
      <c r="H8" s="98" t="str">
        <f t="shared" si="1"/>
        <v>SERVICIOS PARA LA COMUNIDAD, SOCIALES Y PERSONALES (RECURSOS PROPIOS)</v>
      </c>
    </row>
    <row r="9" spans="1:9" s="56" customFormat="1" ht="21" hidden="1" customHeight="1" x14ac:dyDescent="0.25">
      <c r="A9" s="94" t="s">
        <v>257</v>
      </c>
      <c r="B9" s="95" t="s">
        <v>149</v>
      </c>
      <c r="C9" s="36" t="s">
        <v>150</v>
      </c>
      <c r="D9" s="37">
        <v>34104000</v>
      </c>
      <c r="E9" s="74">
        <v>2842000</v>
      </c>
      <c r="F9" s="37" t="s">
        <v>250</v>
      </c>
      <c r="G9" s="97" t="str">
        <f t="shared" si="0"/>
        <v>2.1.2.02.02.009.001</v>
      </c>
      <c r="H9" s="98" t="str">
        <f t="shared" si="1"/>
        <v>SERVICIOS PARA LA COMUNIDAD, SOCIALES Y PERSONALES (RECURSOS PROPIOS)</v>
      </c>
    </row>
    <row r="10" spans="1:9" s="56" customFormat="1" ht="21" hidden="1" customHeight="1" x14ac:dyDescent="0.25">
      <c r="A10" s="94" t="s">
        <v>152</v>
      </c>
      <c r="B10" s="95" t="s">
        <v>153</v>
      </c>
      <c r="C10" s="36" t="s">
        <v>258</v>
      </c>
      <c r="D10" s="37">
        <v>30000000</v>
      </c>
      <c r="E10" s="74">
        <f>+D10/6</f>
        <v>5000000</v>
      </c>
      <c r="F10" s="37" t="s">
        <v>250</v>
      </c>
      <c r="G10" s="37" t="s">
        <v>295</v>
      </c>
      <c r="H10" s="99" t="s">
        <v>89</v>
      </c>
    </row>
    <row r="11" spans="1:9" s="56" customFormat="1" ht="21" hidden="1" customHeight="1" x14ac:dyDescent="0.25">
      <c r="A11" s="94" t="s">
        <v>271</v>
      </c>
      <c r="B11" s="95" t="s">
        <v>154</v>
      </c>
      <c r="C11" s="36" t="s">
        <v>259</v>
      </c>
      <c r="D11" s="37">
        <v>318780000</v>
      </c>
      <c r="E11" s="74">
        <v>1771000</v>
      </c>
      <c r="F11" s="37" t="s">
        <v>250</v>
      </c>
      <c r="G11" s="97" t="str">
        <f t="shared" ref="G11:G22" si="2">"2.1.2.02.02.009.001"</f>
        <v>2.1.2.02.02.009.001</v>
      </c>
      <c r="H11" s="98" t="str">
        <f t="shared" ref="H11:H22" si="3">"SERVICIOS PARA LA COMUNIDAD, SOCIALES Y PERSONALES (RECURSOS PROPIOS)"</f>
        <v>SERVICIOS PARA LA COMUNIDAD, SOCIALES Y PERSONALES (RECURSOS PROPIOS)</v>
      </c>
    </row>
    <row r="12" spans="1:9" s="56" customFormat="1" ht="21" hidden="1" customHeight="1" x14ac:dyDescent="0.25">
      <c r="A12" s="94" t="s">
        <v>271</v>
      </c>
      <c r="B12" s="95" t="s">
        <v>155</v>
      </c>
      <c r="C12" s="36" t="s">
        <v>261</v>
      </c>
      <c r="D12" s="37">
        <v>40104000</v>
      </c>
      <c r="E12" s="74">
        <v>1671000</v>
      </c>
      <c r="F12" s="37" t="s">
        <v>250</v>
      </c>
      <c r="G12" s="97" t="str">
        <f t="shared" si="2"/>
        <v>2.1.2.02.02.009.001</v>
      </c>
      <c r="H12" s="98" t="str">
        <f t="shared" si="3"/>
        <v>SERVICIOS PARA LA COMUNIDAD, SOCIALES Y PERSONALES (RECURSOS PROPIOS)</v>
      </c>
    </row>
    <row r="13" spans="1:9" s="56" customFormat="1" ht="21" hidden="1" customHeight="1" x14ac:dyDescent="0.25">
      <c r="A13" s="94" t="s">
        <v>271</v>
      </c>
      <c r="B13" s="95" t="s">
        <v>155</v>
      </c>
      <c r="C13" s="36" t="s">
        <v>300</v>
      </c>
      <c r="D13" s="73">
        <v>10404000</v>
      </c>
      <c r="E13" s="74">
        <f>+D13/6</f>
        <v>1734000</v>
      </c>
      <c r="F13" s="37" t="s">
        <v>250</v>
      </c>
      <c r="G13" s="97" t="str">
        <f t="shared" si="2"/>
        <v>2.1.2.02.02.009.001</v>
      </c>
      <c r="H13" s="98" t="str">
        <f t="shared" si="3"/>
        <v>SERVICIOS PARA LA COMUNIDAD, SOCIALES Y PERSONALES (RECURSOS PROPIOS)</v>
      </c>
    </row>
    <row r="14" spans="1:9" s="56" customFormat="1" ht="21" hidden="1" customHeight="1" x14ac:dyDescent="0.25">
      <c r="A14" s="94" t="s">
        <v>271</v>
      </c>
      <c r="B14" s="95" t="s">
        <v>155</v>
      </c>
      <c r="C14" s="36" t="s">
        <v>156</v>
      </c>
      <c r="D14" s="37">
        <v>20052000</v>
      </c>
      <c r="E14" s="74">
        <v>1671000</v>
      </c>
      <c r="F14" s="37" t="s">
        <v>250</v>
      </c>
      <c r="G14" s="97" t="str">
        <f t="shared" si="2"/>
        <v>2.1.2.02.02.009.001</v>
      </c>
      <c r="H14" s="98" t="str">
        <f t="shared" si="3"/>
        <v>SERVICIOS PARA LA COMUNIDAD, SOCIALES Y PERSONALES (RECURSOS PROPIOS)</v>
      </c>
    </row>
    <row r="15" spans="1:9" s="56" customFormat="1" ht="21" customHeight="1" x14ac:dyDescent="0.25">
      <c r="A15" s="94" t="s">
        <v>269</v>
      </c>
      <c r="B15" s="95" t="s">
        <v>157</v>
      </c>
      <c r="C15" s="36" t="s">
        <v>260</v>
      </c>
      <c r="D15" s="37">
        <v>30078000</v>
      </c>
      <c r="E15" s="74">
        <v>1671000</v>
      </c>
      <c r="F15" s="37" t="s">
        <v>250</v>
      </c>
      <c r="G15" s="97" t="str">
        <f>"2.1.2.02.02.009.001"</f>
        <v>2.1.2.02.02.009.001</v>
      </c>
      <c r="H15" s="98" t="str">
        <f t="shared" si="3"/>
        <v>SERVICIOS PARA LA COMUNIDAD, SOCIALES Y PERSONALES (RECURSOS PROPIOS)</v>
      </c>
    </row>
    <row r="16" spans="1:9" s="56" customFormat="1" ht="21" hidden="1" customHeight="1" x14ac:dyDescent="0.25">
      <c r="A16" s="94" t="s">
        <v>257</v>
      </c>
      <c r="B16" s="95" t="s">
        <v>158</v>
      </c>
      <c r="C16" s="36" t="s">
        <v>262</v>
      </c>
      <c r="D16" s="37">
        <v>9396000</v>
      </c>
      <c r="E16" s="74">
        <v>1566000</v>
      </c>
      <c r="F16" s="37" t="s">
        <v>250</v>
      </c>
      <c r="G16" s="97" t="str">
        <f t="shared" si="2"/>
        <v>2.1.2.02.02.009.001</v>
      </c>
      <c r="H16" s="98" t="str">
        <f t="shared" si="3"/>
        <v>SERVICIOS PARA LA COMUNIDAD, SOCIALES Y PERSONALES (RECURSOS PROPIOS)</v>
      </c>
    </row>
    <row r="17" spans="1:8" s="56" customFormat="1" ht="21" hidden="1" customHeight="1" x14ac:dyDescent="0.25">
      <c r="A17" s="94" t="s">
        <v>257</v>
      </c>
      <c r="B17" s="95" t="s">
        <v>158</v>
      </c>
      <c r="C17" s="36" t="s">
        <v>263</v>
      </c>
      <c r="D17" s="37">
        <v>10404000</v>
      </c>
      <c r="E17" s="74">
        <f t="shared" ref="E17:E22" si="4">+D17/6</f>
        <v>1734000</v>
      </c>
      <c r="F17" s="37" t="s">
        <v>250</v>
      </c>
      <c r="G17" s="97" t="str">
        <f t="shared" si="2"/>
        <v>2.1.2.02.02.009.001</v>
      </c>
      <c r="H17" s="98" t="str">
        <f t="shared" si="3"/>
        <v>SERVICIOS PARA LA COMUNIDAD, SOCIALES Y PERSONALES (RECURSOS PROPIOS)</v>
      </c>
    </row>
    <row r="18" spans="1:8" s="56" customFormat="1" ht="21" hidden="1" customHeight="1" x14ac:dyDescent="0.25">
      <c r="A18" s="94" t="s">
        <v>254</v>
      </c>
      <c r="B18" s="95" t="s">
        <v>158</v>
      </c>
      <c r="C18" s="36" t="s">
        <v>159</v>
      </c>
      <c r="D18" s="37">
        <v>9396000</v>
      </c>
      <c r="E18" s="74">
        <f t="shared" si="4"/>
        <v>1566000</v>
      </c>
      <c r="F18" s="37" t="s">
        <v>250</v>
      </c>
      <c r="G18" s="97" t="str">
        <f t="shared" si="2"/>
        <v>2.1.2.02.02.009.001</v>
      </c>
      <c r="H18" s="98" t="str">
        <f t="shared" si="3"/>
        <v>SERVICIOS PARA LA COMUNIDAD, SOCIALES Y PERSONALES (RECURSOS PROPIOS)</v>
      </c>
    </row>
    <row r="19" spans="1:8" s="56" customFormat="1" ht="21" hidden="1" customHeight="1" x14ac:dyDescent="0.25">
      <c r="A19" s="94" t="s">
        <v>254</v>
      </c>
      <c r="B19" s="95" t="s">
        <v>162</v>
      </c>
      <c r="C19" s="36" t="s">
        <v>163</v>
      </c>
      <c r="D19" s="37">
        <v>10404000</v>
      </c>
      <c r="E19" s="74">
        <f t="shared" si="4"/>
        <v>1734000</v>
      </c>
      <c r="F19" s="37" t="s">
        <v>250</v>
      </c>
      <c r="G19" s="97" t="str">
        <f t="shared" si="2"/>
        <v>2.1.2.02.02.009.001</v>
      </c>
      <c r="H19" s="98" t="str">
        <f t="shared" si="3"/>
        <v>SERVICIOS PARA LA COMUNIDAD, SOCIALES Y PERSONALES (RECURSOS PROPIOS)</v>
      </c>
    </row>
    <row r="20" spans="1:8" s="56" customFormat="1" ht="21" hidden="1" customHeight="1" x14ac:dyDescent="0.25">
      <c r="A20" s="94" t="s">
        <v>270</v>
      </c>
      <c r="B20" s="95" t="s">
        <v>154</v>
      </c>
      <c r="C20" s="36" t="s">
        <v>160</v>
      </c>
      <c r="D20" s="37">
        <v>10026000</v>
      </c>
      <c r="E20" s="74">
        <f t="shared" si="4"/>
        <v>1671000</v>
      </c>
      <c r="F20" s="37" t="s">
        <v>250</v>
      </c>
      <c r="G20" s="97" t="str">
        <f t="shared" si="2"/>
        <v>2.1.2.02.02.009.001</v>
      </c>
      <c r="H20" s="98" t="str">
        <f t="shared" si="3"/>
        <v>SERVICIOS PARA LA COMUNIDAD, SOCIALES Y PERSONALES (RECURSOS PROPIOS)</v>
      </c>
    </row>
    <row r="21" spans="1:8" s="56" customFormat="1" ht="21" hidden="1" customHeight="1" x14ac:dyDescent="0.25">
      <c r="A21" s="94" t="s">
        <v>257</v>
      </c>
      <c r="B21" s="95" t="s">
        <v>155</v>
      </c>
      <c r="C21" s="36" t="s">
        <v>161</v>
      </c>
      <c r="D21" s="37">
        <v>9396000</v>
      </c>
      <c r="E21" s="74">
        <f t="shared" si="4"/>
        <v>1566000</v>
      </c>
      <c r="F21" s="37" t="s">
        <v>250</v>
      </c>
      <c r="G21" s="97" t="str">
        <f t="shared" si="2"/>
        <v>2.1.2.02.02.009.001</v>
      </c>
      <c r="H21" s="98" t="str">
        <f t="shared" si="3"/>
        <v>SERVICIOS PARA LA COMUNIDAD, SOCIALES Y PERSONALES (RECURSOS PROPIOS)</v>
      </c>
    </row>
    <row r="22" spans="1:8" s="56" customFormat="1" ht="21" hidden="1" customHeight="1" x14ac:dyDescent="0.25">
      <c r="A22" s="94" t="s">
        <v>274</v>
      </c>
      <c r="B22" s="95" t="s">
        <v>162</v>
      </c>
      <c r="C22" s="36" t="s">
        <v>164</v>
      </c>
      <c r="D22" s="37">
        <v>10404000</v>
      </c>
      <c r="E22" s="74">
        <f t="shared" si="4"/>
        <v>1734000</v>
      </c>
      <c r="F22" s="37" t="s">
        <v>250</v>
      </c>
      <c r="G22" s="97" t="str">
        <f t="shared" si="2"/>
        <v>2.1.2.02.02.009.001</v>
      </c>
      <c r="H22" s="98" t="str">
        <f t="shared" si="3"/>
        <v>SERVICIOS PARA LA COMUNIDAD, SOCIALES Y PERSONALES (RECURSOS PROPIOS)</v>
      </c>
    </row>
    <row r="23" spans="1:8" s="56" customFormat="1" ht="21" hidden="1" customHeight="1" x14ac:dyDescent="0.25">
      <c r="A23" s="94" t="s">
        <v>254</v>
      </c>
      <c r="B23" s="100" t="s">
        <v>165</v>
      </c>
      <c r="C23" s="72" t="s">
        <v>264</v>
      </c>
      <c r="D23" s="75">
        <v>20808000</v>
      </c>
      <c r="E23" s="76">
        <v>1734000</v>
      </c>
      <c r="F23" s="75" t="s">
        <v>250</v>
      </c>
      <c r="G23" s="97" t="str">
        <f>"2.1.2.02.02.009.001"</f>
        <v>2.1.2.02.02.009.001</v>
      </c>
      <c r="H23" s="98" t="str">
        <f>"SERVICIOS PARA LA COMUNIDAD, SOCIALES Y PERSONALES (RECURSOS PROPIOS)"</f>
        <v>SERVICIOS PARA LA COMUNIDAD, SOCIALES Y PERSONALES (RECURSOS PROPIOS)</v>
      </c>
    </row>
    <row r="24" spans="1:8" s="56" customFormat="1" ht="21" hidden="1" customHeight="1" x14ac:dyDescent="0.25">
      <c r="A24" s="94" t="s">
        <v>268</v>
      </c>
      <c r="B24" s="95" t="s">
        <v>165</v>
      </c>
      <c r="C24" s="36" t="s">
        <v>166</v>
      </c>
      <c r="D24" s="37">
        <v>10404000</v>
      </c>
      <c r="E24" s="74">
        <f>+D24/6</f>
        <v>1734000</v>
      </c>
      <c r="F24" s="37" t="s">
        <v>208</v>
      </c>
      <c r="G24" s="97" t="str">
        <f t="shared" ref="G24:G30" si="5">"2.1.2.02.02.009.001"</f>
        <v>2.1.2.02.02.009.001</v>
      </c>
      <c r="H24" s="98" t="str">
        <f t="shared" ref="H24:H30" si="6">"SERVICIOS PARA LA COMUNIDAD, SOCIALES Y PERSONALES (RECURSOS PROPIOS)"</f>
        <v>SERVICIOS PARA LA COMUNIDAD, SOCIALES Y PERSONALES (RECURSOS PROPIOS)</v>
      </c>
    </row>
    <row r="25" spans="1:8" s="56" customFormat="1" ht="21" customHeight="1" x14ac:dyDescent="0.25">
      <c r="A25" s="94" t="s">
        <v>269</v>
      </c>
      <c r="B25" s="95" t="s">
        <v>167</v>
      </c>
      <c r="C25" s="36" t="s">
        <v>419</v>
      </c>
      <c r="D25" s="37">
        <v>10404000</v>
      </c>
      <c r="E25" s="74">
        <f>+D25/6</f>
        <v>1734000</v>
      </c>
      <c r="F25" s="37" t="s">
        <v>250</v>
      </c>
      <c r="G25" s="97" t="str">
        <f t="shared" si="5"/>
        <v>2.1.2.02.02.009.001</v>
      </c>
      <c r="H25" s="98" t="str">
        <f t="shared" si="6"/>
        <v>SERVICIOS PARA LA COMUNIDAD, SOCIALES Y PERSONALES (RECURSOS PROPIOS)</v>
      </c>
    </row>
    <row r="26" spans="1:8" s="56" customFormat="1" ht="21" hidden="1" customHeight="1" x14ac:dyDescent="0.25">
      <c r="A26" s="94" t="s">
        <v>257</v>
      </c>
      <c r="B26" s="95" t="s">
        <v>162</v>
      </c>
      <c r="C26" s="36" t="s">
        <v>168</v>
      </c>
      <c r="D26" s="37">
        <v>11904000</v>
      </c>
      <c r="E26" s="74">
        <f>+D26/6</f>
        <v>1984000</v>
      </c>
      <c r="F26" s="37" t="s">
        <v>250</v>
      </c>
      <c r="G26" s="97" t="str">
        <f t="shared" si="5"/>
        <v>2.1.2.02.02.009.001</v>
      </c>
      <c r="H26" s="98" t="str">
        <f t="shared" si="6"/>
        <v>SERVICIOS PARA LA COMUNIDAD, SOCIALES Y PERSONALES (RECURSOS PROPIOS)</v>
      </c>
    </row>
    <row r="27" spans="1:8" s="56" customFormat="1" ht="21" hidden="1" customHeight="1" x14ac:dyDescent="0.25">
      <c r="A27" s="94" t="s">
        <v>267</v>
      </c>
      <c r="B27" s="95" t="s">
        <v>162</v>
      </c>
      <c r="C27" s="36" t="s">
        <v>169</v>
      </c>
      <c r="D27" s="37">
        <v>20808000</v>
      </c>
      <c r="E27" s="74">
        <v>1734000</v>
      </c>
      <c r="F27" s="37" t="s">
        <v>250</v>
      </c>
      <c r="G27" s="97" t="str">
        <f t="shared" si="5"/>
        <v>2.1.2.02.02.009.001</v>
      </c>
      <c r="H27" s="98" t="str">
        <f t="shared" si="6"/>
        <v>SERVICIOS PARA LA COMUNIDAD, SOCIALES Y PERSONALES (RECURSOS PROPIOS)</v>
      </c>
    </row>
    <row r="28" spans="1:8" s="56" customFormat="1" ht="21" hidden="1" customHeight="1" x14ac:dyDescent="0.25">
      <c r="A28" s="94" t="s">
        <v>257</v>
      </c>
      <c r="B28" s="95" t="s">
        <v>162</v>
      </c>
      <c r="C28" s="36" t="s">
        <v>170</v>
      </c>
      <c r="D28" s="37">
        <v>11604000</v>
      </c>
      <c r="E28" s="74">
        <f>+D28/6</f>
        <v>1934000</v>
      </c>
      <c r="F28" s="37" t="s">
        <v>250</v>
      </c>
      <c r="G28" s="97" t="str">
        <f t="shared" si="5"/>
        <v>2.1.2.02.02.009.001</v>
      </c>
      <c r="H28" s="98" t="str">
        <f t="shared" si="6"/>
        <v>SERVICIOS PARA LA COMUNIDAD, SOCIALES Y PERSONALES (RECURSOS PROPIOS)</v>
      </c>
    </row>
    <row r="29" spans="1:8" s="56" customFormat="1" ht="21" hidden="1" customHeight="1" x14ac:dyDescent="0.25">
      <c r="A29" s="94" t="s">
        <v>257</v>
      </c>
      <c r="B29" s="100" t="s">
        <v>171</v>
      </c>
      <c r="C29" s="72" t="s">
        <v>172</v>
      </c>
      <c r="D29" s="37">
        <v>10404000</v>
      </c>
      <c r="E29" s="74">
        <v>1734000</v>
      </c>
      <c r="F29" s="37" t="s">
        <v>250</v>
      </c>
      <c r="G29" s="97" t="str">
        <f t="shared" si="5"/>
        <v>2.1.2.02.02.009.001</v>
      </c>
      <c r="H29" s="98" t="str">
        <f t="shared" si="6"/>
        <v>SERVICIOS PARA LA COMUNIDAD, SOCIALES Y PERSONALES (RECURSOS PROPIOS)</v>
      </c>
    </row>
    <row r="30" spans="1:8" s="56" customFormat="1" ht="21" hidden="1" customHeight="1" x14ac:dyDescent="0.25">
      <c r="A30" s="94" t="s">
        <v>257</v>
      </c>
      <c r="B30" s="95" t="s">
        <v>173</v>
      </c>
      <c r="C30" s="36" t="s">
        <v>301</v>
      </c>
      <c r="D30" s="37">
        <v>40800000</v>
      </c>
      <c r="E30" s="74">
        <v>1700000</v>
      </c>
      <c r="F30" s="37" t="s">
        <v>250</v>
      </c>
      <c r="G30" s="97" t="str">
        <f t="shared" si="5"/>
        <v>2.1.2.02.02.009.001</v>
      </c>
      <c r="H30" s="98" t="str">
        <f t="shared" si="6"/>
        <v>SERVICIOS PARA LA COMUNIDAD, SOCIALES Y PERSONALES (RECURSOS PROPIOS)</v>
      </c>
    </row>
    <row r="31" spans="1:8" s="56" customFormat="1" ht="21" hidden="1" customHeight="1" x14ac:dyDescent="0.25">
      <c r="A31" s="94" t="s">
        <v>257</v>
      </c>
      <c r="B31" s="95" t="s">
        <v>174</v>
      </c>
      <c r="C31" s="36" t="s">
        <v>299</v>
      </c>
      <c r="D31" s="74">
        <v>326340000</v>
      </c>
      <c r="E31" s="74">
        <v>1470000</v>
      </c>
      <c r="F31" s="37" t="s">
        <v>250</v>
      </c>
      <c r="G31" s="97" t="str">
        <f>"2.1.2.02.02.009.001"</f>
        <v>2.1.2.02.02.009.001</v>
      </c>
      <c r="H31" s="98" t="str">
        <f>"SERVICIOS PARA LA COMUNIDAD, SOCIALES Y PERSONALES (RECURSOS PROPIOS)"</f>
        <v>SERVICIOS PARA LA COMUNIDAD, SOCIALES Y PERSONALES (RECURSOS PROPIOS)</v>
      </c>
    </row>
    <row r="32" spans="1:8" s="56" customFormat="1" ht="21" hidden="1" customHeight="1" x14ac:dyDescent="0.25">
      <c r="A32" s="94" t="s">
        <v>257</v>
      </c>
      <c r="B32" s="95" t="s">
        <v>175</v>
      </c>
      <c r="C32" s="36" t="s">
        <v>176</v>
      </c>
      <c r="D32" s="37">
        <v>22200000</v>
      </c>
      <c r="E32" s="74">
        <f>+D32/6</f>
        <v>3700000</v>
      </c>
      <c r="F32" s="37" t="s">
        <v>250</v>
      </c>
      <c r="G32" s="37" t="s">
        <v>295</v>
      </c>
      <c r="H32" s="99" t="s">
        <v>89</v>
      </c>
    </row>
    <row r="33" spans="1:8" s="56" customFormat="1" ht="21" hidden="1" customHeight="1" x14ac:dyDescent="0.25">
      <c r="A33" s="94" t="s">
        <v>257</v>
      </c>
      <c r="B33" s="95" t="s">
        <v>177</v>
      </c>
      <c r="C33" s="36" t="s">
        <v>178</v>
      </c>
      <c r="D33" s="37">
        <v>17652000</v>
      </c>
      <c r="E33" s="74">
        <v>1471000</v>
      </c>
      <c r="F33" s="37" t="s">
        <v>250</v>
      </c>
      <c r="G33" s="37" t="s">
        <v>295</v>
      </c>
      <c r="H33" s="99" t="s">
        <v>89</v>
      </c>
    </row>
    <row r="34" spans="1:8" s="56" customFormat="1" ht="21" hidden="1" customHeight="1" x14ac:dyDescent="0.25">
      <c r="A34" s="94" t="s">
        <v>257</v>
      </c>
      <c r="B34" s="95" t="s">
        <v>179</v>
      </c>
      <c r="C34" s="36" t="s">
        <v>180</v>
      </c>
      <c r="D34" s="37">
        <v>10404000</v>
      </c>
      <c r="E34" s="74">
        <f>+D34/6</f>
        <v>1734000</v>
      </c>
      <c r="F34" s="37" t="s">
        <v>250</v>
      </c>
      <c r="G34" s="37" t="s">
        <v>295</v>
      </c>
      <c r="H34" s="99" t="s">
        <v>89</v>
      </c>
    </row>
    <row r="35" spans="1:8" s="56" customFormat="1" ht="21" hidden="1" customHeight="1" x14ac:dyDescent="0.25">
      <c r="A35" s="94" t="s">
        <v>257</v>
      </c>
      <c r="B35" s="95" t="s">
        <v>179</v>
      </c>
      <c r="C35" s="36" t="s">
        <v>265</v>
      </c>
      <c r="D35" s="37">
        <v>19200000</v>
      </c>
      <c r="E35" s="74">
        <v>1600000</v>
      </c>
      <c r="F35" s="37" t="s">
        <v>250</v>
      </c>
      <c r="G35" s="37" t="s">
        <v>295</v>
      </c>
      <c r="H35" s="99" t="s">
        <v>89</v>
      </c>
    </row>
    <row r="36" spans="1:8" s="56" customFormat="1" ht="21" hidden="1" customHeight="1" x14ac:dyDescent="0.25">
      <c r="A36" s="94" t="s">
        <v>257</v>
      </c>
      <c r="B36" s="95" t="s">
        <v>179</v>
      </c>
      <c r="C36" s="36" t="s">
        <v>266</v>
      </c>
      <c r="D36" s="37">
        <v>10404000</v>
      </c>
      <c r="E36" s="74">
        <f t="shared" ref="E36:E41" si="7">+D36/6</f>
        <v>1734000</v>
      </c>
      <c r="F36" s="37" t="s">
        <v>250</v>
      </c>
      <c r="G36" s="37" t="s">
        <v>295</v>
      </c>
      <c r="H36" s="99" t="s">
        <v>89</v>
      </c>
    </row>
    <row r="37" spans="1:8" s="56" customFormat="1" ht="21" hidden="1" customHeight="1" x14ac:dyDescent="0.25">
      <c r="A37" s="94" t="s">
        <v>257</v>
      </c>
      <c r="B37" s="100" t="s">
        <v>165</v>
      </c>
      <c r="C37" s="72" t="s">
        <v>203</v>
      </c>
      <c r="D37" s="73">
        <v>10404000</v>
      </c>
      <c r="E37" s="74">
        <f t="shared" si="7"/>
        <v>1734000</v>
      </c>
      <c r="F37" s="37" t="s">
        <v>250</v>
      </c>
      <c r="G37" s="97" t="str">
        <f t="shared" ref="G37:G43" si="8">"2.1.2.02.02.009.001"</f>
        <v>2.1.2.02.02.009.001</v>
      </c>
      <c r="H37" s="98" t="str">
        <f t="shared" ref="H37:H43" si="9">"SERVICIOS PARA LA COMUNIDAD, SOCIALES Y PERSONALES (RECURSOS PROPIOS)"</f>
        <v>SERVICIOS PARA LA COMUNIDAD, SOCIALES Y PERSONALES (RECURSOS PROPIOS)</v>
      </c>
    </row>
    <row r="38" spans="1:8" s="56" customFormat="1" ht="21" hidden="1" customHeight="1" x14ac:dyDescent="0.25">
      <c r="A38" s="94" t="s">
        <v>257</v>
      </c>
      <c r="B38" s="95" t="s">
        <v>182</v>
      </c>
      <c r="C38" s="36" t="s">
        <v>298</v>
      </c>
      <c r="D38" s="37">
        <v>18846000</v>
      </c>
      <c r="E38" s="74">
        <f t="shared" si="7"/>
        <v>3141000</v>
      </c>
      <c r="F38" s="37" t="s">
        <v>208</v>
      </c>
      <c r="G38" s="97" t="str">
        <f t="shared" si="8"/>
        <v>2.1.2.02.02.009.001</v>
      </c>
      <c r="H38" s="98" t="str">
        <f t="shared" si="9"/>
        <v>SERVICIOS PARA LA COMUNIDAD, SOCIALES Y PERSONALES (RECURSOS PROPIOS)</v>
      </c>
    </row>
    <row r="39" spans="1:8" s="56" customFormat="1" ht="21" hidden="1" customHeight="1" x14ac:dyDescent="0.25">
      <c r="A39" s="94" t="s">
        <v>254</v>
      </c>
      <c r="B39" s="95" t="s">
        <v>200</v>
      </c>
      <c r="C39" s="36" t="s">
        <v>201</v>
      </c>
      <c r="D39" s="37">
        <v>21000000</v>
      </c>
      <c r="E39" s="77">
        <f t="shared" si="7"/>
        <v>3500000</v>
      </c>
      <c r="F39" s="37" t="s">
        <v>250</v>
      </c>
      <c r="G39" s="97" t="str">
        <f t="shared" si="8"/>
        <v>2.1.2.02.02.009.001</v>
      </c>
      <c r="H39" s="98" t="str">
        <f t="shared" si="9"/>
        <v>SERVICIOS PARA LA COMUNIDAD, SOCIALES Y PERSONALES (RECURSOS PROPIOS)</v>
      </c>
    </row>
    <row r="40" spans="1:8" s="56" customFormat="1" ht="21" hidden="1" customHeight="1" x14ac:dyDescent="0.25">
      <c r="A40" s="94" t="s">
        <v>267</v>
      </c>
      <c r="B40" s="95"/>
      <c r="C40" s="36" t="s">
        <v>272</v>
      </c>
      <c r="D40" s="37">
        <v>18000000</v>
      </c>
      <c r="E40" s="74">
        <f t="shared" si="7"/>
        <v>3000000</v>
      </c>
      <c r="F40" s="37" t="s">
        <v>250</v>
      </c>
      <c r="G40" s="97" t="str">
        <f t="shared" si="8"/>
        <v>2.1.2.02.02.009.001</v>
      </c>
      <c r="H40" s="98" t="str">
        <f t="shared" si="9"/>
        <v>SERVICIOS PARA LA COMUNIDAD, SOCIALES Y PERSONALES (RECURSOS PROPIOS)</v>
      </c>
    </row>
    <row r="41" spans="1:8" s="56" customFormat="1" ht="21" hidden="1" customHeight="1" x14ac:dyDescent="0.25">
      <c r="A41" s="94" t="s">
        <v>267</v>
      </c>
      <c r="B41" s="95"/>
      <c r="C41" s="36" t="s">
        <v>273</v>
      </c>
      <c r="D41" s="37">
        <v>18000000</v>
      </c>
      <c r="E41" s="74">
        <f t="shared" si="7"/>
        <v>3000000</v>
      </c>
      <c r="F41" s="37" t="s">
        <v>250</v>
      </c>
      <c r="G41" s="97" t="str">
        <f t="shared" si="8"/>
        <v>2.1.2.02.02.009.001</v>
      </c>
      <c r="H41" s="98" t="str">
        <f t="shared" si="9"/>
        <v>SERVICIOS PARA LA COMUNIDAD, SOCIALES Y PERSONALES (RECURSOS PROPIOS)</v>
      </c>
    </row>
    <row r="42" spans="1:8" s="56" customFormat="1" ht="21" hidden="1" customHeight="1" x14ac:dyDescent="0.25">
      <c r="A42" s="94" t="s">
        <v>274</v>
      </c>
      <c r="B42" s="95" t="s">
        <v>193</v>
      </c>
      <c r="C42" s="36" t="s">
        <v>194</v>
      </c>
      <c r="D42" s="37">
        <v>9396000</v>
      </c>
      <c r="E42" s="74">
        <v>1566000</v>
      </c>
      <c r="F42" s="37" t="s">
        <v>250</v>
      </c>
      <c r="G42" s="97" t="str">
        <f t="shared" si="8"/>
        <v>2.1.2.02.02.009.001</v>
      </c>
      <c r="H42" s="98" t="str">
        <f t="shared" si="9"/>
        <v>SERVICIOS PARA LA COMUNIDAD, SOCIALES Y PERSONALES (RECURSOS PROPIOS)</v>
      </c>
    </row>
    <row r="43" spans="1:8" s="56" customFormat="1" ht="21" hidden="1" customHeight="1" x14ac:dyDescent="0.25">
      <c r="A43" s="94" t="s">
        <v>254</v>
      </c>
      <c r="B43" s="95"/>
      <c r="C43" s="36" t="s">
        <v>275</v>
      </c>
      <c r="D43" s="37">
        <v>8700000</v>
      </c>
      <c r="E43" s="74">
        <v>2900000</v>
      </c>
      <c r="F43" s="37" t="s">
        <v>276</v>
      </c>
      <c r="G43" s="97" t="str">
        <f t="shared" si="8"/>
        <v>2.1.2.02.02.009.001</v>
      </c>
      <c r="H43" s="98" t="str">
        <f t="shared" si="9"/>
        <v>SERVICIOS PARA LA COMUNIDAD, SOCIALES Y PERSONALES (RECURSOS PROPIOS)</v>
      </c>
    </row>
    <row r="44" spans="1:8" ht="32.25" hidden="1" customHeight="1" x14ac:dyDescent="0.25">
      <c r="A44" s="35" t="s">
        <v>254</v>
      </c>
      <c r="B44" s="61" t="s">
        <v>200</v>
      </c>
      <c r="C44" s="78" t="s">
        <v>280</v>
      </c>
      <c r="D44" s="73">
        <v>33000000</v>
      </c>
      <c r="E44" s="77">
        <f>+D44/6</f>
        <v>5500000</v>
      </c>
      <c r="F44" s="41" t="s">
        <v>250</v>
      </c>
      <c r="G44" s="41" t="s">
        <v>296</v>
      </c>
      <c r="H44" s="71" t="s">
        <v>297</v>
      </c>
    </row>
    <row r="45" spans="1:8" ht="33.75" hidden="1" customHeight="1" x14ac:dyDescent="0.25">
      <c r="A45" s="35" t="s">
        <v>254</v>
      </c>
      <c r="B45" s="59" t="s">
        <v>278</v>
      </c>
      <c r="C45" s="79" t="s">
        <v>279</v>
      </c>
      <c r="D45" s="73">
        <v>25200000</v>
      </c>
      <c r="E45" s="77">
        <v>4200000</v>
      </c>
      <c r="F45" s="41" t="s">
        <v>250</v>
      </c>
      <c r="G45" s="41" t="s">
        <v>296</v>
      </c>
      <c r="H45" s="71" t="s">
        <v>297</v>
      </c>
    </row>
    <row r="46" spans="1:8" ht="21" hidden="1" customHeight="1" x14ac:dyDescent="0.25">
      <c r="D46" s="58">
        <f>SUM(D2:D45)</f>
        <v>1555596000</v>
      </c>
      <c r="E46" s="64">
        <f>SUM(E2:E45)</f>
        <v>103287833.33333334</v>
      </c>
    </row>
    <row r="47" spans="1:8" ht="21" hidden="1" customHeight="1" x14ac:dyDescent="0.25">
      <c r="D47" s="80"/>
    </row>
    <row r="48" spans="1:8" ht="21" hidden="1" customHeight="1" x14ac:dyDescent="0.25"/>
    <row r="49" ht="21" hidden="1" customHeight="1" x14ac:dyDescent="0.25"/>
    <row r="50" ht="21" hidden="1" customHeight="1" x14ac:dyDescent="0.25"/>
    <row r="51" ht="21" hidden="1" customHeight="1" x14ac:dyDescent="0.25"/>
    <row r="52" ht="21" hidden="1" customHeight="1" x14ac:dyDescent="0.25"/>
    <row r="53" ht="21" hidden="1" customHeight="1" x14ac:dyDescent="0.25"/>
    <row r="54" ht="21" hidden="1" customHeight="1" x14ac:dyDescent="0.25"/>
    <row r="55" ht="21" hidden="1" customHeight="1" x14ac:dyDescent="0.25"/>
    <row r="56" ht="21" hidden="1" customHeight="1" x14ac:dyDescent="0.25"/>
    <row r="57" ht="21" hidden="1" customHeight="1" x14ac:dyDescent="0.25"/>
    <row r="58" ht="21" hidden="1" customHeight="1" x14ac:dyDescent="0.25"/>
    <row r="59" ht="21" hidden="1" customHeight="1" x14ac:dyDescent="0.25"/>
    <row r="60" ht="21" hidden="1" customHeight="1" x14ac:dyDescent="0.25"/>
    <row r="61" ht="21" hidden="1" customHeight="1" x14ac:dyDescent="0.25"/>
    <row r="62" ht="21" hidden="1" customHeight="1" x14ac:dyDescent="0.25"/>
    <row r="63" ht="21" hidden="1" customHeight="1" x14ac:dyDescent="0.25"/>
    <row r="64" ht="21" hidden="1" customHeight="1" x14ac:dyDescent="0.25"/>
    <row r="65" ht="21" hidden="1" customHeight="1" x14ac:dyDescent="0.25"/>
    <row r="66" ht="21" hidden="1" customHeight="1" x14ac:dyDescent="0.25"/>
    <row r="67" ht="21" hidden="1" customHeight="1" x14ac:dyDescent="0.25"/>
    <row r="68" ht="21" hidden="1" customHeight="1" x14ac:dyDescent="0.25"/>
    <row r="69" ht="21" hidden="1" customHeight="1" x14ac:dyDescent="0.25"/>
    <row r="70" ht="21" hidden="1" customHeight="1" x14ac:dyDescent="0.25"/>
    <row r="71" ht="21" hidden="1" customHeight="1" x14ac:dyDescent="0.25"/>
    <row r="72" ht="21" hidden="1" customHeight="1" x14ac:dyDescent="0.25"/>
    <row r="73" ht="21" hidden="1" customHeight="1" x14ac:dyDescent="0.25"/>
    <row r="74" ht="21" hidden="1" customHeight="1" x14ac:dyDescent="0.25"/>
    <row r="75" ht="21" hidden="1" customHeight="1" x14ac:dyDescent="0.25"/>
    <row r="76" ht="21" hidden="1" customHeight="1" x14ac:dyDescent="0.25"/>
    <row r="77" ht="21" hidden="1" customHeight="1" x14ac:dyDescent="0.25"/>
    <row r="78" ht="21" hidden="1" customHeight="1" x14ac:dyDescent="0.25"/>
    <row r="79" ht="21" hidden="1" customHeight="1" x14ac:dyDescent="0.25"/>
    <row r="80" ht="21" hidden="1" customHeight="1" x14ac:dyDescent="0.25"/>
    <row r="81" ht="21" hidden="1" customHeight="1" x14ac:dyDescent="0.25"/>
    <row r="82" ht="21" hidden="1" customHeight="1" x14ac:dyDescent="0.25"/>
    <row r="83" ht="21" hidden="1" customHeight="1" x14ac:dyDescent="0.25"/>
    <row r="84" ht="21" hidden="1" customHeight="1" x14ac:dyDescent="0.25"/>
    <row r="85" ht="21" hidden="1" customHeight="1" x14ac:dyDescent="0.25"/>
    <row r="86" ht="21" hidden="1" customHeight="1" x14ac:dyDescent="0.25"/>
    <row r="87" ht="21" hidden="1" customHeight="1" x14ac:dyDescent="0.25"/>
    <row r="88" ht="21" hidden="1" customHeight="1" x14ac:dyDescent="0.25"/>
    <row r="89" ht="21" hidden="1" customHeight="1" x14ac:dyDescent="0.25"/>
    <row r="90" ht="21" hidden="1" customHeight="1" x14ac:dyDescent="0.25"/>
    <row r="91" ht="21" hidden="1" customHeight="1" x14ac:dyDescent="0.25"/>
    <row r="92" ht="21" hidden="1" customHeight="1" x14ac:dyDescent="0.25"/>
    <row r="93" ht="21" hidden="1" customHeight="1" x14ac:dyDescent="0.25"/>
    <row r="94" ht="21" hidden="1" customHeight="1" x14ac:dyDescent="0.25"/>
    <row r="95" ht="21" hidden="1" customHeight="1" x14ac:dyDescent="0.25"/>
    <row r="96" ht="21" hidden="1" customHeight="1" x14ac:dyDescent="0.25"/>
    <row r="97" ht="21" hidden="1" customHeight="1" x14ac:dyDescent="0.25"/>
    <row r="98" ht="21" hidden="1" customHeight="1" x14ac:dyDescent="0.25"/>
    <row r="99" ht="21" hidden="1" customHeight="1" x14ac:dyDescent="0.25"/>
    <row r="100" ht="21" hidden="1" customHeight="1" x14ac:dyDescent="0.25"/>
    <row r="101" ht="21" hidden="1" customHeight="1" x14ac:dyDescent="0.25"/>
    <row r="102" ht="21" hidden="1" customHeight="1" x14ac:dyDescent="0.25"/>
    <row r="103" ht="21" hidden="1" customHeight="1" x14ac:dyDescent="0.25"/>
    <row r="104" ht="21" hidden="1" customHeight="1" x14ac:dyDescent="0.25"/>
    <row r="105" ht="21" hidden="1" customHeight="1" x14ac:dyDescent="0.25"/>
    <row r="106" ht="21" hidden="1" customHeight="1" x14ac:dyDescent="0.25"/>
    <row r="107" ht="21" hidden="1" customHeight="1" x14ac:dyDescent="0.25"/>
    <row r="108" ht="21" hidden="1" customHeight="1" x14ac:dyDescent="0.25"/>
    <row r="109" ht="21" hidden="1" customHeight="1" x14ac:dyDescent="0.25"/>
    <row r="110" ht="21" hidden="1" customHeight="1" x14ac:dyDescent="0.25"/>
    <row r="111" ht="21" hidden="1" customHeight="1" x14ac:dyDescent="0.25"/>
    <row r="112" ht="21" hidden="1" customHeight="1" x14ac:dyDescent="0.25"/>
    <row r="113" ht="21" hidden="1" customHeight="1" x14ac:dyDescent="0.25"/>
    <row r="114" ht="21" hidden="1" customHeight="1" x14ac:dyDescent="0.25"/>
    <row r="115" ht="21" hidden="1" customHeight="1" x14ac:dyDescent="0.25"/>
    <row r="116" ht="21" hidden="1" customHeight="1" x14ac:dyDescent="0.25"/>
    <row r="117" ht="21" hidden="1" customHeight="1" x14ac:dyDescent="0.25"/>
    <row r="118" ht="21" hidden="1" customHeight="1" x14ac:dyDescent="0.25"/>
    <row r="119" ht="21" hidden="1" customHeight="1" x14ac:dyDescent="0.25"/>
    <row r="120" ht="21" hidden="1" customHeight="1" x14ac:dyDescent="0.25"/>
    <row r="121" ht="21" hidden="1" customHeight="1" x14ac:dyDescent="0.25"/>
    <row r="122" ht="21" hidden="1" customHeight="1" x14ac:dyDescent="0.25"/>
    <row r="123" ht="21" hidden="1" customHeight="1" x14ac:dyDescent="0.25"/>
    <row r="124" ht="21" hidden="1" customHeight="1" x14ac:dyDescent="0.25"/>
    <row r="125" ht="21" hidden="1" customHeight="1" x14ac:dyDescent="0.25"/>
    <row r="126" ht="21" hidden="1" customHeight="1" x14ac:dyDescent="0.25"/>
    <row r="127" ht="21" hidden="1" customHeight="1" x14ac:dyDescent="0.25"/>
    <row r="128" ht="21" hidden="1" customHeight="1" x14ac:dyDescent="0.25"/>
    <row r="129" spans="5:5" ht="21" hidden="1" customHeight="1" x14ac:dyDescent="0.25"/>
    <row r="130" spans="5:5" ht="21" hidden="1" customHeight="1" x14ac:dyDescent="0.25"/>
    <row r="131" spans="5:5" ht="21" hidden="1" customHeight="1" x14ac:dyDescent="0.25"/>
    <row r="132" spans="5:5" ht="21" hidden="1" customHeight="1" x14ac:dyDescent="0.25"/>
    <row r="134" spans="5:5" ht="21" customHeight="1" x14ac:dyDescent="0.25">
      <c r="E134" s="64">
        <f>+E15*6</f>
        <v>10026000</v>
      </c>
    </row>
    <row r="135" spans="5:5" ht="21" customHeight="1" x14ac:dyDescent="0.25">
      <c r="E135" s="64">
        <f>+E134*3</f>
        <v>30078000</v>
      </c>
    </row>
    <row r="136" spans="5:5" ht="21" customHeight="1" x14ac:dyDescent="0.25">
      <c r="E136" s="64">
        <f>+E135-D15</f>
        <v>0</v>
      </c>
    </row>
    <row r="139" spans="5:5" ht="21" customHeight="1" x14ac:dyDescent="0.25">
      <c r="E139" s="64">
        <f>+E15*3</f>
        <v>5013000</v>
      </c>
    </row>
  </sheetData>
  <autoFilter ref="A1:H132" xr:uid="{00000000-0009-0000-0000-00000C000000}">
    <filterColumn colId="2">
      <filters>
        <filter val="Prestación de servicios como auxiliar administrativo para la E.S.E HOSPITAL SAN JOSE DEL GUAVIARE (ALMACEN GENERAL 2)"/>
        <filter val="Prestación de servicios como técnico administrativo para la E.S.E HOSPITAL SAN JOSE DEL GUAVIARE ( ALMACEN1)"/>
      </filters>
    </filterColumn>
  </autoFilter>
  <mergeCells count="1">
    <mergeCell ref="G1:H1"/>
  </mergeCells>
  <phoneticPr fontId="16" type="noConversion"/>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1:I66"/>
  <sheetViews>
    <sheetView workbookViewId="0">
      <selection activeCell="C67" sqref="C67"/>
    </sheetView>
  </sheetViews>
  <sheetFormatPr baseColWidth="10" defaultRowHeight="31.5" customHeight="1" x14ac:dyDescent="0.25"/>
  <cols>
    <col min="1" max="1" width="27.85546875" style="53" bestFit="1" customWidth="1"/>
    <col min="2" max="2" width="14.42578125" style="53" customWidth="1"/>
    <col min="3" max="3" width="104.85546875" style="53" customWidth="1"/>
    <col min="4" max="4" width="21.85546875" style="53" bestFit="1" customWidth="1"/>
    <col min="5" max="5" width="21.85546875" style="64" customWidth="1"/>
    <col min="6" max="6" width="9.5703125" style="53" bestFit="1" customWidth="1"/>
    <col min="7" max="7" width="22.140625" style="53" customWidth="1"/>
    <col min="8" max="8" width="51.5703125" style="165" customWidth="1"/>
    <col min="9" max="9" width="22.42578125" style="53" customWidth="1"/>
    <col min="10" max="16384" width="11.42578125" style="53"/>
  </cols>
  <sheetData>
    <row r="1" spans="1:9" ht="31.5" customHeight="1" x14ac:dyDescent="0.25">
      <c r="A1" s="24" t="s">
        <v>108</v>
      </c>
      <c r="B1" s="25" t="s">
        <v>0</v>
      </c>
      <c r="C1" s="24" t="s">
        <v>1</v>
      </c>
      <c r="D1" s="152" t="s">
        <v>2</v>
      </c>
      <c r="E1" s="62" t="s">
        <v>212</v>
      </c>
      <c r="F1" s="152" t="s">
        <v>206</v>
      </c>
      <c r="G1" s="364" t="s">
        <v>277</v>
      </c>
      <c r="H1" s="365"/>
      <c r="I1" s="152" t="s">
        <v>248</v>
      </c>
    </row>
    <row r="2" spans="1:9" ht="42" hidden="1" x14ac:dyDescent="0.25">
      <c r="A2" s="38" t="s">
        <v>109</v>
      </c>
      <c r="B2" s="28" t="s">
        <v>110</v>
      </c>
      <c r="C2" s="30" t="s">
        <v>205</v>
      </c>
      <c r="D2" s="29">
        <v>2117380000</v>
      </c>
      <c r="E2" s="29">
        <v>302482857.14285713</v>
      </c>
      <c r="F2" s="42" t="s">
        <v>207</v>
      </c>
      <c r="G2" s="42" t="s">
        <v>289</v>
      </c>
      <c r="H2" s="153" t="s">
        <v>288</v>
      </c>
      <c r="I2" s="41"/>
    </row>
    <row r="3" spans="1:9" ht="42" hidden="1" x14ac:dyDescent="0.25">
      <c r="A3" s="38" t="s">
        <v>109</v>
      </c>
      <c r="B3" s="28" t="s">
        <v>111</v>
      </c>
      <c r="C3" s="30" t="s">
        <v>112</v>
      </c>
      <c r="D3" s="29">
        <v>812000000</v>
      </c>
      <c r="E3" s="29">
        <v>116000000</v>
      </c>
      <c r="F3" s="29" t="str">
        <f>+F2</f>
        <v>7 meses</v>
      </c>
      <c r="G3" s="42" t="s">
        <v>289</v>
      </c>
      <c r="H3" s="153" t="s">
        <v>288</v>
      </c>
      <c r="I3" s="41"/>
    </row>
    <row r="4" spans="1:9" s="56" customFormat="1" ht="21" hidden="1" x14ac:dyDescent="0.25">
      <c r="A4" s="94" t="s">
        <v>109</v>
      </c>
      <c r="B4" s="95" t="s">
        <v>113</v>
      </c>
      <c r="C4" s="36" t="s">
        <v>210</v>
      </c>
      <c r="D4" s="37">
        <v>300000000</v>
      </c>
      <c r="E4" s="37">
        <v>50000000</v>
      </c>
      <c r="F4" s="37" t="s">
        <v>208</v>
      </c>
      <c r="G4" s="101" t="s">
        <v>289</v>
      </c>
      <c r="H4" s="103" t="s">
        <v>288</v>
      </c>
      <c r="I4" s="55"/>
    </row>
    <row r="5" spans="1:9" ht="21" hidden="1" customHeight="1" x14ac:dyDescent="0.25">
      <c r="A5" s="38" t="s">
        <v>109</v>
      </c>
      <c r="B5" s="28" t="s">
        <v>114</v>
      </c>
      <c r="C5" s="30" t="s">
        <v>211</v>
      </c>
      <c r="D5" s="29">
        <v>120000000</v>
      </c>
      <c r="E5" s="29">
        <v>15000000</v>
      </c>
      <c r="F5" s="29" t="s">
        <v>209</v>
      </c>
      <c r="G5" s="42" t="s">
        <v>289</v>
      </c>
      <c r="H5" s="153" t="s">
        <v>288</v>
      </c>
      <c r="I5" s="41"/>
    </row>
    <row r="6" spans="1:9" ht="21" hidden="1" x14ac:dyDescent="0.25">
      <c r="A6" s="38" t="s">
        <v>232</v>
      </c>
      <c r="B6" s="28" t="s">
        <v>133</v>
      </c>
      <c r="C6" s="30" t="s">
        <v>323</v>
      </c>
      <c r="D6" s="29">
        <v>516200000</v>
      </c>
      <c r="E6" s="29">
        <f>+D6/7</f>
        <v>73742857.142857149</v>
      </c>
      <c r="F6" s="29" t="s">
        <v>207</v>
      </c>
      <c r="G6" s="42" t="s">
        <v>289</v>
      </c>
      <c r="H6" s="153" t="s">
        <v>288</v>
      </c>
      <c r="I6" s="54"/>
    </row>
    <row r="7" spans="1:9" s="56" customFormat="1" ht="21" hidden="1" x14ac:dyDescent="0.25">
      <c r="A7" s="94" t="s">
        <v>232</v>
      </c>
      <c r="B7" s="95" t="s">
        <v>134</v>
      </c>
      <c r="C7" s="36" t="s">
        <v>225</v>
      </c>
      <c r="D7" s="37">
        <v>599770000</v>
      </c>
      <c r="E7" s="37">
        <f>+D7/7</f>
        <v>85681428.571428567</v>
      </c>
      <c r="F7" s="37" t="s">
        <v>207</v>
      </c>
      <c r="G7" s="101" t="s">
        <v>289</v>
      </c>
      <c r="H7" s="103" t="s">
        <v>288</v>
      </c>
      <c r="I7" s="55"/>
    </row>
    <row r="8" spans="1:9" ht="21" hidden="1" x14ac:dyDescent="0.25">
      <c r="A8" s="38" t="s">
        <v>232</v>
      </c>
      <c r="B8" s="28" t="s">
        <v>135</v>
      </c>
      <c r="C8" s="30" t="s">
        <v>136</v>
      </c>
      <c r="D8" s="29">
        <v>381500000</v>
      </c>
      <c r="E8" s="29">
        <v>54500000</v>
      </c>
      <c r="F8" s="29" t="s">
        <v>207</v>
      </c>
      <c r="G8" s="42" t="s">
        <v>289</v>
      </c>
      <c r="H8" s="153" t="s">
        <v>288</v>
      </c>
      <c r="I8" s="54"/>
    </row>
    <row r="9" spans="1:9" ht="21" hidden="1" x14ac:dyDescent="0.25">
      <c r="A9" s="38" t="s">
        <v>232</v>
      </c>
      <c r="B9" s="28" t="s">
        <v>135</v>
      </c>
      <c r="C9" s="30" t="s">
        <v>137</v>
      </c>
      <c r="D9" s="29">
        <v>455800000</v>
      </c>
      <c r="E9" s="29">
        <f>+D9/7</f>
        <v>65114285.714285716</v>
      </c>
      <c r="F9" s="29" t="s">
        <v>207</v>
      </c>
      <c r="G9" s="42" t="s">
        <v>289</v>
      </c>
      <c r="H9" s="153" t="s">
        <v>288</v>
      </c>
      <c r="I9" s="54"/>
    </row>
    <row r="10" spans="1:9" s="56" customFormat="1" ht="21" hidden="1" x14ac:dyDescent="0.25">
      <c r="A10" s="38" t="s">
        <v>232</v>
      </c>
      <c r="B10" s="28" t="s">
        <v>132</v>
      </c>
      <c r="C10" s="30" t="s">
        <v>229</v>
      </c>
      <c r="D10" s="29">
        <v>504000000</v>
      </c>
      <c r="E10" s="29">
        <f>+D10/7</f>
        <v>72000000</v>
      </c>
      <c r="F10" s="29" t="s">
        <v>207</v>
      </c>
      <c r="G10" s="42" t="s">
        <v>289</v>
      </c>
      <c r="H10" s="153" t="s">
        <v>288</v>
      </c>
      <c r="I10" s="55"/>
    </row>
    <row r="11" spans="1:9" ht="21" hidden="1" customHeight="1" x14ac:dyDescent="0.25">
      <c r="A11" s="38" t="s">
        <v>232</v>
      </c>
      <c r="B11" s="28" t="s">
        <v>115</v>
      </c>
      <c r="C11" s="30" t="s">
        <v>213</v>
      </c>
      <c r="D11" s="29">
        <v>48000000</v>
      </c>
      <c r="E11" s="29">
        <v>3000000</v>
      </c>
      <c r="F11" s="29" t="str">
        <f>+F5</f>
        <v>8 meses</v>
      </c>
      <c r="G11" s="41" t="str">
        <f t="shared" ref="G11:G43" si="0">"2.1.2.02.02.009.001"</f>
        <v>2.1.2.02.02.009.001</v>
      </c>
      <c r="H11" s="153" t="s">
        <v>91</v>
      </c>
      <c r="I11" s="41"/>
    </row>
    <row r="12" spans="1:9" s="86" customFormat="1" ht="31.5" hidden="1" customHeight="1" x14ac:dyDescent="0.25">
      <c r="A12" s="87" t="s">
        <v>109</v>
      </c>
      <c r="B12" s="88" t="s">
        <v>116</v>
      </c>
      <c r="C12" s="89" t="s">
        <v>214</v>
      </c>
      <c r="D12" s="90">
        <f>1520640000-46080000</f>
        <v>1474560000</v>
      </c>
      <c r="E12" s="90">
        <v>5760000</v>
      </c>
      <c r="F12" s="90" t="s">
        <v>209</v>
      </c>
      <c r="G12" s="85" t="str">
        <f t="shared" si="0"/>
        <v>2.1.2.02.02.009.001</v>
      </c>
      <c r="H12" s="154" t="s">
        <v>91</v>
      </c>
      <c r="I12" s="85"/>
    </row>
    <row r="13" spans="1:9" s="57" customFormat="1" ht="31.5" hidden="1" customHeight="1" x14ac:dyDescent="0.25">
      <c r="A13" s="43" t="s">
        <v>109</v>
      </c>
      <c r="B13" s="31" t="s">
        <v>116</v>
      </c>
      <c r="C13" s="32" t="s">
        <v>238</v>
      </c>
      <c r="D13" s="33">
        <v>68000000</v>
      </c>
      <c r="E13" s="33">
        <f>+D13/8</f>
        <v>8500000</v>
      </c>
      <c r="F13" s="33" t="s">
        <v>209</v>
      </c>
      <c r="G13" s="41" t="str">
        <f t="shared" si="0"/>
        <v>2.1.2.02.02.009.001</v>
      </c>
      <c r="H13" s="155" t="s">
        <v>91</v>
      </c>
      <c r="I13" s="54"/>
    </row>
    <row r="14" spans="1:9" s="57" customFormat="1" ht="31.5" hidden="1" customHeight="1" x14ac:dyDescent="0.25">
      <c r="A14" s="43" t="s">
        <v>109</v>
      </c>
      <c r="B14" s="31" t="s">
        <v>116</v>
      </c>
      <c r="C14" s="32" t="s">
        <v>239</v>
      </c>
      <c r="D14" s="33">
        <v>64000000</v>
      </c>
      <c r="E14" s="33">
        <f>+D14/8</f>
        <v>8000000</v>
      </c>
      <c r="F14" s="33" t="s">
        <v>209</v>
      </c>
      <c r="G14" s="41" t="str">
        <f t="shared" si="0"/>
        <v>2.1.2.02.02.009.001</v>
      </c>
      <c r="H14" s="155" t="s">
        <v>91</v>
      </c>
      <c r="I14" s="54"/>
    </row>
    <row r="15" spans="1:9" s="56" customFormat="1" ht="31.5" hidden="1" customHeight="1" x14ac:dyDescent="0.25">
      <c r="A15" s="94" t="s">
        <v>231</v>
      </c>
      <c r="B15" s="95" t="s">
        <v>117</v>
      </c>
      <c r="C15" s="36" t="s">
        <v>240</v>
      </c>
      <c r="D15" s="37">
        <v>1126800000</v>
      </c>
      <c r="E15" s="37">
        <v>3275581.3953488371</v>
      </c>
      <c r="F15" s="102" t="s">
        <v>209</v>
      </c>
      <c r="G15" s="55" t="str">
        <f t="shared" si="0"/>
        <v>2.1.2.02.02.009.001</v>
      </c>
      <c r="H15" s="156" t="s">
        <v>91</v>
      </c>
      <c r="I15" s="55"/>
    </row>
    <row r="16" spans="1:9" s="57" customFormat="1" ht="31.5" hidden="1" customHeight="1" x14ac:dyDescent="0.25">
      <c r="A16" s="38" t="s">
        <v>231</v>
      </c>
      <c r="B16" s="28" t="s">
        <v>117</v>
      </c>
      <c r="C16" s="30" t="s">
        <v>226</v>
      </c>
      <c r="D16" s="29">
        <v>2112360000</v>
      </c>
      <c r="E16" s="29">
        <v>1821000</v>
      </c>
      <c r="F16" s="33" t="s">
        <v>209</v>
      </c>
      <c r="G16" s="41" t="str">
        <f t="shared" si="0"/>
        <v>2.1.2.02.02.009.001</v>
      </c>
      <c r="H16" s="155" t="s">
        <v>91</v>
      </c>
      <c r="I16" s="54"/>
    </row>
    <row r="17" spans="1:9" s="57" customFormat="1" ht="31.5" hidden="1" customHeight="1" x14ac:dyDescent="0.25">
      <c r="A17" s="38" t="s">
        <v>109</v>
      </c>
      <c r="B17" s="28" t="s">
        <v>117</v>
      </c>
      <c r="C17" s="30" t="s">
        <v>215</v>
      </c>
      <c r="D17" s="29">
        <v>14568000</v>
      </c>
      <c r="E17" s="29">
        <v>1821000</v>
      </c>
      <c r="F17" s="33" t="s">
        <v>209</v>
      </c>
      <c r="G17" s="41" t="str">
        <f t="shared" si="0"/>
        <v>2.1.2.02.02.009.001</v>
      </c>
      <c r="H17" s="155" t="s">
        <v>91</v>
      </c>
      <c r="I17" s="54"/>
    </row>
    <row r="18" spans="1:9" s="86" customFormat="1" ht="31.5" hidden="1" customHeight="1" x14ac:dyDescent="0.25">
      <c r="A18" s="81" t="s">
        <v>109</v>
      </c>
      <c r="B18" s="82" t="s">
        <v>118</v>
      </c>
      <c r="C18" s="83" t="s">
        <v>302</v>
      </c>
      <c r="D18" s="84">
        <f>58272000+14568000</f>
        <v>72840000</v>
      </c>
      <c r="E18" s="84">
        <f>+E29</f>
        <v>1821000</v>
      </c>
      <c r="F18" s="84" t="s">
        <v>209</v>
      </c>
      <c r="G18" s="85" t="str">
        <f t="shared" si="0"/>
        <v>2.1.2.02.02.009.001</v>
      </c>
      <c r="H18" s="91" t="s">
        <v>91</v>
      </c>
      <c r="I18" s="85"/>
    </row>
    <row r="19" spans="1:9" s="86" customFormat="1" ht="31.5" hidden="1" customHeight="1" x14ac:dyDescent="0.25">
      <c r="A19" s="81" t="s">
        <v>109</v>
      </c>
      <c r="B19" s="82" t="s">
        <v>118</v>
      </c>
      <c r="C19" s="83" t="s">
        <v>306</v>
      </c>
      <c r="D19" s="84">
        <f>E19*8</f>
        <v>13368000</v>
      </c>
      <c r="E19" s="84">
        <v>1671000</v>
      </c>
      <c r="F19" s="29" t="str">
        <f>+F28</f>
        <v>8 meses</v>
      </c>
      <c r="G19" s="85" t="str">
        <f t="shared" ref="G19" si="1">"2.1.2.02.02.009.001"</f>
        <v>2.1.2.02.02.009.001</v>
      </c>
      <c r="H19" s="91" t="s">
        <v>91</v>
      </c>
    </row>
    <row r="20" spans="1:9" s="57" customFormat="1" ht="31.5" hidden="1" customHeight="1" x14ac:dyDescent="0.25">
      <c r="A20" s="38" t="s">
        <v>109</v>
      </c>
      <c r="B20" s="28" t="s">
        <v>118</v>
      </c>
      <c r="C20" s="30" t="s">
        <v>119</v>
      </c>
      <c r="D20" s="29">
        <f>53472000</f>
        <v>53472000</v>
      </c>
      <c r="E20" s="29">
        <v>1671000</v>
      </c>
      <c r="F20" s="29" t="str">
        <f>+F29</f>
        <v>8 meses</v>
      </c>
      <c r="G20" s="41" t="str">
        <f t="shared" si="0"/>
        <v>2.1.2.02.02.009.001</v>
      </c>
      <c r="H20" s="153" t="s">
        <v>91</v>
      </c>
      <c r="I20" s="54"/>
    </row>
    <row r="21" spans="1:9" s="57" customFormat="1" ht="31.5" hidden="1" customHeight="1" x14ac:dyDescent="0.25">
      <c r="A21" s="38" t="s">
        <v>232</v>
      </c>
      <c r="B21" s="28" t="s">
        <v>117</v>
      </c>
      <c r="C21" s="30" t="s">
        <v>216</v>
      </c>
      <c r="D21" s="29">
        <v>29136000</v>
      </c>
      <c r="E21" s="29">
        <v>1821000</v>
      </c>
      <c r="F21" s="33" t="s">
        <v>209</v>
      </c>
      <c r="G21" s="41" t="str">
        <f t="shared" si="0"/>
        <v>2.1.2.02.02.009.001</v>
      </c>
      <c r="H21" s="155" t="s">
        <v>91</v>
      </c>
      <c r="I21" s="54"/>
    </row>
    <row r="22" spans="1:9" s="56" customFormat="1" ht="31.5" hidden="1" customHeight="1" x14ac:dyDescent="0.25">
      <c r="A22" s="94" t="s">
        <v>232</v>
      </c>
      <c r="B22" s="95" t="s">
        <v>120</v>
      </c>
      <c r="C22" s="36" t="s">
        <v>223</v>
      </c>
      <c r="D22" s="37">
        <f>+(3000000*3)*8</f>
        <v>72000000</v>
      </c>
      <c r="E22" s="37">
        <v>3000000</v>
      </c>
      <c r="F22" s="37" t="str">
        <f>+F20</f>
        <v>8 meses</v>
      </c>
      <c r="G22" s="55" t="str">
        <f t="shared" si="0"/>
        <v>2.1.2.02.02.009.001</v>
      </c>
      <c r="H22" s="103" t="s">
        <v>91</v>
      </c>
      <c r="I22" s="55"/>
    </row>
    <row r="23" spans="1:9" s="57" customFormat="1" ht="31.5" hidden="1" customHeight="1" x14ac:dyDescent="0.25">
      <c r="A23" s="38" t="s">
        <v>232</v>
      </c>
      <c r="B23" s="28" t="s">
        <v>120</v>
      </c>
      <c r="C23" s="30" t="s">
        <v>224</v>
      </c>
      <c r="D23" s="29">
        <v>96000000</v>
      </c>
      <c r="E23" s="29">
        <f>+E22</f>
        <v>3000000</v>
      </c>
      <c r="F23" s="29" t="str">
        <f>+F22</f>
        <v>8 meses</v>
      </c>
      <c r="G23" s="41" t="str">
        <f t="shared" si="0"/>
        <v>2.1.2.02.02.009.001</v>
      </c>
      <c r="H23" s="153" t="s">
        <v>91</v>
      </c>
      <c r="I23" s="54"/>
    </row>
    <row r="24" spans="1:9" s="56" customFormat="1" ht="31.5" hidden="1" customHeight="1" x14ac:dyDescent="0.25">
      <c r="A24" s="94" t="s">
        <v>234</v>
      </c>
      <c r="B24" s="95" t="s">
        <v>120</v>
      </c>
      <c r="C24" s="36" t="s">
        <v>220</v>
      </c>
      <c r="D24" s="103">
        <v>24000000</v>
      </c>
      <c r="E24" s="37">
        <v>3000000</v>
      </c>
      <c r="F24" s="55" t="s">
        <v>209</v>
      </c>
      <c r="G24" s="55" t="str">
        <f t="shared" si="0"/>
        <v>2.1.2.02.02.009.001</v>
      </c>
      <c r="H24" s="157" t="s">
        <v>91</v>
      </c>
      <c r="I24" s="55"/>
    </row>
    <row r="25" spans="1:9" s="57" customFormat="1" ht="31.5" hidden="1" customHeight="1" x14ac:dyDescent="0.25">
      <c r="A25" s="38" t="s">
        <v>232</v>
      </c>
      <c r="B25" s="28" t="s">
        <v>121</v>
      </c>
      <c r="C25" s="30" t="s">
        <v>218</v>
      </c>
      <c r="D25" s="29">
        <v>89600000</v>
      </c>
      <c r="E25" s="29">
        <v>2800000</v>
      </c>
      <c r="F25" s="29" t="s">
        <v>209</v>
      </c>
      <c r="G25" s="41" t="str">
        <f t="shared" si="0"/>
        <v>2.1.2.02.02.009.001</v>
      </c>
      <c r="H25" s="153" t="s">
        <v>91</v>
      </c>
      <c r="I25" s="54"/>
    </row>
    <row r="26" spans="1:9" s="57" customFormat="1" ht="31.5" hidden="1" customHeight="1" x14ac:dyDescent="0.25">
      <c r="A26" s="38" t="s">
        <v>232</v>
      </c>
      <c r="B26" s="28" t="s">
        <v>118</v>
      </c>
      <c r="C26" s="30" t="s">
        <v>140</v>
      </c>
      <c r="D26" s="29">
        <v>12528000</v>
      </c>
      <c r="E26" s="29">
        <f>+D26/8</f>
        <v>1566000</v>
      </c>
      <c r="F26" s="29" t="str">
        <f>+F40</f>
        <v>8 meses</v>
      </c>
      <c r="G26" s="41" t="str">
        <f t="shared" si="0"/>
        <v>2.1.2.02.02.009.001</v>
      </c>
      <c r="H26" s="153" t="s">
        <v>91</v>
      </c>
      <c r="I26" s="54"/>
    </row>
    <row r="27" spans="1:9" s="56" customFormat="1" ht="31.5" hidden="1" customHeight="1" x14ac:dyDescent="0.25">
      <c r="A27" s="94" t="s">
        <v>232</v>
      </c>
      <c r="B27" s="95" t="s">
        <v>118</v>
      </c>
      <c r="C27" s="36" t="s">
        <v>227</v>
      </c>
      <c r="D27" s="37">
        <v>87696000</v>
      </c>
      <c r="E27" s="37">
        <v>1566000</v>
      </c>
      <c r="F27" s="37" t="s">
        <v>209</v>
      </c>
      <c r="G27" s="55" t="str">
        <f t="shared" si="0"/>
        <v>2.1.2.02.02.009.001</v>
      </c>
      <c r="H27" s="103" t="s">
        <v>91</v>
      </c>
      <c r="I27" s="55"/>
    </row>
    <row r="28" spans="1:9" s="57" customFormat="1" ht="31.5" hidden="1" customHeight="1" x14ac:dyDescent="0.25">
      <c r="A28" s="43" t="s">
        <v>235</v>
      </c>
      <c r="B28" s="31" t="s">
        <v>122</v>
      </c>
      <c r="C28" s="32" t="s">
        <v>219</v>
      </c>
      <c r="D28" s="33">
        <v>79200000</v>
      </c>
      <c r="E28" s="33">
        <v>3300000</v>
      </c>
      <c r="F28" s="33" t="str">
        <f>+F25</f>
        <v>8 meses</v>
      </c>
      <c r="G28" s="41" t="str">
        <f t="shared" si="0"/>
        <v>2.1.2.02.02.009.001</v>
      </c>
      <c r="H28" s="155" t="s">
        <v>91</v>
      </c>
      <c r="I28" s="54"/>
    </row>
    <row r="29" spans="1:9" s="57" customFormat="1" ht="31.5" hidden="1" customHeight="1" x14ac:dyDescent="0.25">
      <c r="A29" s="38" t="s">
        <v>233</v>
      </c>
      <c r="B29" s="28" t="s">
        <v>117</v>
      </c>
      <c r="C29" s="30" t="s">
        <v>217</v>
      </c>
      <c r="D29" s="29">
        <v>145680000</v>
      </c>
      <c r="E29" s="29">
        <v>1821000</v>
      </c>
      <c r="F29" s="33" t="s">
        <v>209</v>
      </c>
      <c r="G29" s="41" t="str">
        <f t="shared" si="0"/>
        <v>2.1.2.02.02.009.001</v>
      </c>
      <c r="H29" s="155" t="s">
        <v>91</v>
      </c>
      <c r="I29" s="54"/>
    </row>
    <row r="30" spans="1:9" s="57" customFormat="1" ht="31.5" hidden="1" customHeight="1" x14ac:dyDescent="0.25">
      <c r="A30" s="38" t="s">
        <v>233</v>
      </c>
      <c r="B30" s="28" t="s">
        <v>123</v>
      </c>
      <c r="C30" s="30" t="s">
        <v>221</v>
      </c>
      <c r="D30" s="29">
        <v>224000000</v>
      </c>
      <c r="E30" s="63">
        <v>3500000</v>
      </c>
      <c r="F30" s="29" t="str">
        <f>+F28</f>
        <v>8 meses</v>
      </c>
      <c r="G30" s="41" t="str">
        <f t="shared" si="0"/>
        <v>2.1.2.02.02.009.001</v>
      </c>
      <c r="H30" s="153" t="s">
        <v>91</v>
      </c>
      <c r="I30" s="54"/>
    </row>
    <row r="31" spans="1:9" s="57" customFormat="1" ht="31.5" hidden="1" customHeight="1" x14ac:dyDescent="0.25">
      <c r="A31" s="38" t="s">
        <v>233</v>
      </c>
      <c r="B31" s="28" t="s">
        <v>123</v>
      </c>
      <c r="C31" s="30" t="s">
        <v>222</v>
      </c>
      <c r="D31" s="29">
        <v>32000000</v>
      </c>
      <c r="E31" s="63">
        <f>+D31/8</f>
        <v>4000000</v>
      </c>
      <c r="F31" s="29" t="str">
        <f>+F20</f>
        <v>8 meses</v>
      </c>
      <c r="G31" s="41" t="str">
        <f t="shared" si="0"/>
        <v>2.1.2.02.02.009.001</v>
      </c>
      <c r="H31" s="153" t="s">
        <v>91</v>
      </c>
      <c r="I31" s="54"/>
    </row>
    <row r="32" spans="1:9" s="86" customFormat="1" ht="31.5" hidden="1" customHeight="1" x14ac:dyDescent="0.25">
      <c r="A32" s="81" t="s">
        <v>109</v>
      </c>
      <c r="B32" s="82" t="s">
        <v>124</v>
      </c>
      <c r="C32" s="83" t="s">
        <v>125</v>
      </c>
      <c r="D32" s="84">
        <f>28000000+3200000</f>
        <v>31200000</v>
      </c>
      <c r="E32" s="120">
        <v>3500000</v>
      </c>
      <c r="F32" s="84" t="s">
        <v>209</v>
      </c>
      <c r="G32" s="85" t="str">
        <f t="shared" si="0"/>
        <v>2.1.2.02.02.009.001</v>
      </c>
      <c r="H32" s="91" t="s">
        <v>91</v>
      </c>
      <c r="I32" s="85"/>
    </row>
    <row r="33" spans="1:9" ht="31.5" hidden="1" customHeight="1" x14ac:dyDescent="0.25">
      <c r="A33" s="38" t="s">
        <v>241</v>
      </c>
      <c r="B33" s="28" t="s">
        <v>126</v>
      </c>
      <c r="C33" s="30" t="s">
        <v>127</v>
      </c>
      <c r="D33" s="29">
        <v>24000000</v>
      </c>
      <c r="E33" s="29">
        <v>3000000</v>
      </c>
      <c r="F33" s="29" t="str">
        <f>+F32</f>
        <v>8 meses</v>
      </c>
      <c r="G33" s="41" t="str">
        <f t="shared" si="0"/>
        <v>2.1.2.02.02.009.001</v>
      </c>
      <c r="H33" s="153" t="s">
        <v>91</v>
      </c>
      <c r="I33" s="41"/>
    </row>
    <row r="34" spans="1:9" ht="31.5" hidden="1" customHeight="1" x14ac:dyDescent="0.25">
      <c r="A34" s="38" t="s">
        <v>109</v>
      </c>
      <c r="B34" s="28" t="s">
        <v>128</v>
      </c>
      <c r="C34" s="30" t="s">
        <v>129</v>
      </c>
      <c r="D34" s="29">
        <v>52000000</v>
      </c>
      <c r="E34" s="29">
        <v>6500000</v>
      </c>
      <c r="F34" s="29" t="s">
        <v>209</v>
      </c>
      <c r="G34" s="41" t="str">
        <f t="shared" si="0"/>
        <v>2.1.2.02.02.009.001</v>
      </c>
      <c r="H34" s="153" t="s">
        <v>91</v>
      </c>
      <c r="I34" s="41"/>
    </row>
    <row r="35" spans="1:9" ht="31.5" hidden="1" customHeight="1" x14ac:dyDescent="0.25">
      <c r="A35" s="38" t="s">
        <v>109</v>
      </c>
      <c r="B35" s="28" t="s">
        <v>130</v>
      </c>
      <c r="C35" s="30" t="s">
        <v>131</v>
      </c>
      <c r="D35" s="29">
        <v>24000000</v>
      </c>
      <c r="E35" s="29">
        <v>3000000</v>
      </c>
      <c r="F35" s="29" t="s">
        <v>209</v>
      </c>
      <c r="G35" s="41" t="str">
        <f t="shared" si="0"/>
        <v>2.1.2.02.02.009.001</v>
      </c>
      <c r="H35" s="153" t="s">
        <v>91</v>
      </c>
      <c r="I35" s="41"/>
    </row>
    <row r="36" spans="1:9" s="86" customFormat="1" ht="31.5" hidden="1" customHeight="1" x14ac:dyDescent="0.25">
      <c r="A36" s="81" t="s">
        <v>231</v>
      </c>
      <c r="B36" s="82" t="s">
        <v>138</v>
      </c>
      <c r="C36" s="83" t="s">
        <v>305</v>
      </c>
      <c r="D36" s="84">
        <v>13872000</v>
      </c>
      <c r="E36" s="84">
        <f>+D36/8</f>
        <v>1734000</v>
      </c>
      <c r="F36" s="84" t="s">
        <v>209</v>
      </c>
      <c r="G36" s="85" t="str">
        <f t="shared" si="0"/>
        <v>2.1.2.02.02.009.001</v>
      </c>
      <c r="H36" s="91" t="s">
        <v>91</v>
      </c>
      <c r="I36" s="85"/>
    </row>
    <row r="37" spans="1:9" ht="31.5" hidden="1" customHeight="1" x14ac:dyDescent="0.25">
      <c r="A37" s="38" t="s">
        <v>235</v>
      </c>
      <c r="B37" s="28" t="s">
        <v>118</v>
      </c>
      <c r="C37" s="30" t="s">
        <v>139</v>
      </c>
      <c r="D37" s="29">
        <v>12528000</v>
      </c>
      <c r="E37" s="29">
        <v>1566000</v>
      </c>
      <c r="F37" s="29" t="s">
        <v>209</v>
      </c>
      <c r="G37" s="41" t="str">
        <f t="shared" si="0"/>
        <v>2.1.2.02.02.009.001</v>
      </c>
      <c r="H37" s="153" t="s">
        <v>91</v>
      </c>
      <c r="I37" s="41"/>
    </row>
    <row r="38" spans="1:9" ht="31.5" hidden="1" customHeight="1" x14ac:dyDescent="0.25">
      <c r="A38" s="38" t="s">
        <v>109</v>
      </c>
      <c r="B38" s="28" t="s">
        <v>118</v>
      </c>
      <c r="C38" s="30" t="s">
        <v>304</v>
      </c>
      <c r="D38" s="29">
        <v>13872000</v>
      </c>
      <c r="E38" s="29">
        <v>1734000</v>
      </c>
      <c r="F38" s="29" t="s">
        <v>209</v>
      </c>
      <c r="G38" s="41" t="str">
        <f t="shared" si="0"/>
        <v>2.1.2.02.02.009.001</v>
      </c>
      <c r="H38" s="153" t="s">
        <v>91</v>
      </c>
      <c r="I38" s="41"/>
    </row>
    <row r="39" spans="1:9" ht="31.5" hidden="1" customHeight="1" x14ac:dyDescent="0.25">
      <c r="A39" s="38" t="s">
        <v>109</v>
      </c>
      <c r="B39" s="28" t="s">
        <v>118</v>
      </c>
      <c r="C39" s="30" t="s">
        <v>303</v>
      </c>
      <c r="D39" s="29">
        <v>13872000</v>
      </c>
      <c r="E39" s="29">
        <v>1734000</v>
      </c>
      <c r="F39" s="29" t="s">
        <v>209</v>
      </c>
      <c r="G39" s="41" t="str">
        <f t="shared" si="0"/>
        <v>2.1.2.02.02.009.001</v>
      </c>
      <c r="H39" s="153" t="s">
        <v>91</v>
      </c>
      <c r="I39" s="41"/>
    </row>
    <row r="40" spans="1:9" s="57" customFormat="1" ht="31.5" hidden="1" customHeight="1" x14ac:dyDescent="0.25">
      <c r="A40" s="38" t="s">
        <v>241</v>
      </c>
      <c r="B40" s="28" t="s">
        <v>118</v>
      </c>
      <c r="C40" s="30" t="s">
        <v>228</v>
      </c>
      <c r="D40" s="29">
        <v>238032000</v>
      </c>
      <c r="E40" s="29">
        <v>1566000</v>
      </c>
      <c r="F40" s="29" t="s">
        <v>209</v>
      </c>
      <c r="G40" s="41" t="str">
        <f t="shared" si="0"/>
        <v>2.1.2.02.02.009.001</v>
      </c>
      <c r="H40" s="153" t="s">
        <v>91</v>
      </c>
      <c r="I40" s="54"/>
    </row>
    <row r="41" spans="1:9" s="57" customFormat="1" ht="31.5" hidden="1" customHeight="1" x14ac:dyDescent="0.25">
      <c r="A41" s="38" t="s">
        <v>241</v>
      </c>
      <c r="B41" s="28" t="s">
        <v>118</v>
      </c>
      <c r="C41" s="30" t="s">
        <v>236</v>
      </c>
      <c r="D41" s="29">
        <v>50112000</v>
      </c>
      <c r="E41" s="29">
        <v>1566000</v>
      </c>
      <c r="F41" s="29" t="s">
        <v>209</v>
      </c>
      <c r="G41" s="41" t="str">
        <f t="shared" si="0"/>
        <v>2.1.2.02.02.009.001</v>
      </c>
      <c r="H41" s="153" t="s">
        <v>91</v>
      </c>
      <c r="I41" s="54"/>
    </row>
    <row r="42" spans="1:9" ht="31.5" hidden="1" customHeight="1" x14ac:dyDescent="0.25">
      <c r="A42" s="38" t="s">
        <v>241</v>
      </c>
      <c r="B42" s="51" t="s">
        <v>118</v>
      </c>
      <c r="C42" s="32" t="s">
        <v>237</v>
      </c>
      <c r="D42" s="29">
        <v>25056000</v>
      </c>
      <c r="E42" s="29">
        <v>1566000</v>
      </c>
      <c r="F42" s="29" t="s">
        <v>209</v>
      </c>
      <c r="G42" s="41" t="str">
        <f t="shared" si="0"/>
        <v>2.1.2.02.02.009.001</v>
      </c>
      <c r="H42" s="153" t="s">
        <v>91</v>
      </c>
      <c r="I42" s="41"/>
    </row>
    <row r="43" spans="1:9" ht="31.5" customHeight="1" x14ac:dyDescent="0.15">
      <c r="A43" s="27" t="s">
        <v>109</v>
      </c>
      <c r="B43" s="28" t="s">
        <v>185</v>
      </c>
      <c r="C43" s="30" t="s">
        <v>186</v>
      </c>
      <c r="D43" s="29">
        <v>96000000</v>
      </c>
      <c r="E43" s="29">
        <f>+D43/6</f>
        <v>16000000</v>
      </c>
      <c r="F43" s="29" t="s">
        <v>208</v>
      </c>
      <c r="G43" s="70" t="str">
        <f t="shared" si="0"/>
        <v>2.1.2.02.02.009.001</v>
      </c>
      <c r="H43" s="71" t="str">
        <f t="shared" ref="H43" si="2">"SERVICIOS PARA LA COMUNIDAD, SOCIALES Y PERSONALES (RECURSOS PROPIOS)"</f>
        <v>SERVICIOS PARA LA COMUNIDAD, SOCIALES Y PERSONALES (RECURSOS PROPIOS)</v>
      </c>
      <c r="I43" s="41"/>
    </row>
    <row r="44" spans="1:9" ht="31.5" hidden="1" customHeight="1" x14ac:dyDescent="0.25">
      <c r="A44" s="27"/>
      <c r="B44" s="28"/>
      <c r="C44" s="30"/>
      <c r="D44" s="44">
        <f>SUM(D2:D43)</f>
        <v>12341002000</v>
      </c>
      <c r="E44" s="44">
        <f>+[1]Hoja1!$Q$78</f>
        <v>12340730000</v>
      </c>
      <c r="F44" s="29">
        <f>+E44-D44</f>
        <v>-272000</v>
      </c>
      <c r="G44" s="29"/>
      <c r="H44" s="66">
        <f>+D44+'OPS ADMINISTRATIVOS'!D46</f>
        <v>13896598000</v>
      </c>
      <c r="I44" s="41"/>
    </row>
    <row r="45" spans="1:9" ht="31.5" hidden="1" customHeight="1" x14ac:dyDescent="0.25">
      <c r="A45" s="27" t="s">
        <v>109</v>
      </c>
      <c r="B45" s="28"/>
      <c r="C45" s="30" t="s">
        <v>242</v>
      </c>
      <c r="D45" s="29">
        <v>32550000</v>
      </c>
      <c r="E45" s="29">
        <f>+D45/3</f>
        <v>10850000</v>
      </c>
      <c r="F45" s="29" t="s">
        <v>243</v>
      </c>
      <c r="G45" s="29" t="s">
        <v>289</v>
      </c>
      <c r="H45" s="158" t="s">
        <v>288</v>
      </c>
      <c r="I45" s="41"/>
    </row>
    <row r="46" spans="1:9" ht="31.5" customHeight="1" x14ac:dyDescent="0.25">
      <c r="A46" s="27" t="s">
        <v>109</v>
      </c>
      <c r="B46" s="28"/>
      <c r="C46" s="30" t="s">
        <v>244</v>
      </c>
      <c r="D46" s="29">
        <v>105000000</v>
      </c>
      <c r="E46" s="29">
        <f>+D46/3</f>
        <v>35000000</v>
      </c>
      <c r="F46" s="29" t="s">
        <v>243</v>
      </c>
      <c r="G46" s="159" t="str">
        <f>"2.1.2.02.02.009.001"</f>
        <v>2.1.2.02.02.009.001</v>
      </c>
      <c r="H46" s="160" t="str">
        <f>"SERVICIOS PARA LA COMUNIDAD, SOCIALES Y PERSONALES (RECURSOS PROPIOS)"</f>
        <v>SERVICIOS PARA LA COMUNIDAD, SOCIALES Y PERSONALES (RECURSOS PROPIOS)</v>
      </c>
      <c r="I46" s="41"/>
    </row>
    <row r="47" spans="1:9" ht="31.5" hidden="1" customHeight="1" x14ac:dyDescent="0.25">
      <c r="A47" s="39" t="s">
        <v>109</v>
      </c>
      <c r="B47" s="34">
        <v>85111607</v>
      </c>
      <c r="C47" s="40" t="s">
        <v>202</v>
      </c>
      <c r="D47" s="29">
        <v>90000000</v>
      </c>
      <c r="E47" s="29">
        <f>+D47/6</f>
        <v>15000000</v>
      </c>
      <c r="F47" s="29" t="s">
        <v>208</v>
      </c>
      <c r="G47" s="29" t="s">
        <v>289</v>
      </c>
      <c r="H47" s="158" t="s">
        <v>288</v>
      </c>
      <c r="I47" s="41"/>
    </row>
    <row r="48" spans="1:9" ht="31.5" hidden="1" customHeight="1" x14ac:dyDescent="0.25">
      <c r="A48" s="27" t="s">
        <v>109</v>
      </c>
      <c r="B48" s="52" t="s">
        <v>118</v>
      </c>
      <c r="C48" s="32" t="s">
        <v>204</v>
      </c>
      <c r="D48" s="29">
        <v>12180000</v>
      </c>
      <c r="E48" s="29">
        <f t="shared" ref="E48:E54" si="3">+D48/7</f>
        <v>1740000</v>
      </c>
      <c r="F48" s="29" t="s">
        <v>207</v>
      </c>
      <c r="G48" s="159" t="str">
        <f>"2.1.2.02.02.009.001"</f>
        <v>2.1.2.02.02.009.001</v>
      </c>
      <c r="H48" s="160" t="str">
        <f>"SERVICIOS PARA LA COMUNIDAD, SOCIALES Y PERSONALES (RECURSOS PROPIOS)"</f>
        <v>SERVICIOS PARA LA COMUNIDAD, SOCIALES Y PERSONALES (RECURSOS PROPIOS)</v>
      </c>
      <c r="I48" s="41"/>
    </row>
    <row r="49" spans="1:9" s="56" customFormat="1" ht="31.5" hidden="1" customHeight="1" x14ac:dyDescent="0.25">
      <c r="A49" s="38" t="s">
        <v>109</v>
      </c>
      <c r="B49" s="28" t="s">
        <v>132</v>
      </c>
      <c r="C49" s="30" t="s">
        <v>230</v>
      </c>
      <c r="D49" s="29">
        <v>196000000</v>
      </c>
      <c r="E49" s="29">
        <f t="shared" si="3"/>
        <v>28000000</v>
      </c>
      <c r="F49" s="29" t="s">
        <v>207</v>
      </c>
      <c r="G49" s="29" t="s">
        <v>289</v>
      </c>
      <c r="H49" s="158" t="s">
        <v>288</v>
      </c>
      <c r="I49" s="55"/>
    </row>
    <row r="50" spans="1:9" ht="31.5" customHeight="1" x14ac:dyDescent="0.25">
      <c r="A50" s="38" t="s">
        <v>109</v>
      </c>
      <c r="B50" s="28" t="s">
        <v>183</v>
      </c>
      <c r="C50" s="30" t="s">
        <v>184</v>
      </c>
      <c r="D50" s="29">
        <v>350000000</v>
      </c>
      <c r="E50" s="29">
        <f t="shared" si="3"/>
        <v>50000000</v>
      </c>
      <c r="F50" s="29" t="s">
        <v>207</v>
      </c>
      <c r="G50" s="29" t="s">
        <v>290</v>
      </c>
      <c r="H50" s="158" t="s">
        <v>291</v>
      </c>
      <c r="I50" s="41"/>
    </row>
    <row r="51" spans="1:9" ht="31.5" hidden="1" customHeight="1" x14ac:dyDescent="0.25">
      <c r="A51" s="38" t="s">
        <v>109</v>
      </c>
      <c r="B51" s="28" t="s">
        <v>196</v>
      </c>
      <c r="C51" s="30" t="s">
        <v>197</v>
      </c>
      <c r="D51" s="29">
        <v>140000000</v>
      </c>
      <c r="E51" s="29">
        <f t="shared" si="3"/>
        <v>20000000</v>
      </c>
      <c r="F51" s="29" t="s">
        <v>207</v>
      </c>
      <c r="G51" s="29" t="s">
        <v>289</v>
      </c>
      <c r="H51" s="158" t="s">
        <v>288</v>
      </c>
      <c r="I51" s="41"/>
    </row>
    <row r="52" spans="1:9" s="86" customFormat="1" ht="31.5" hidden="1" customHeight="1" x14ac:dyDescent="0.25">
      <c r="A52" s="81" t="s">
        <v>109</v>
      </c>
      <c r="B52" s="92"/>
      <c r="C52" s="83" t="s">
        <v>198</v>
      </c>
      <c r="D52" s="84">
        <v>27728000</v>
      </c>
      <c r="E52" s="84">
        <f t="shared" si="3"/>
        <v>3961142.8571428573</v>
      </c>
      <c r="F52" s="84" t="s">
        <v>207</v>
      </c>
      <c r="G52" s="161" t="str">
        <f>"2.1.2.02.02.009.001"</f>
        <v>2.1.2.02.02.009.001</v>
      </c>
      <c r="H52" s="162" t="str">
        <f>"SERVICIOS PARA LA COMUNIDAD, SOCIALES Y PERSONALES (RECURSOS PROPIOS)"</f>
        <v>SERVICIOS PARA LA COMUNIDAD, SOCIALES Y PERSONALES (RECURSOS PROPIOS)</v>
      </c>
      <c r="I52" s="85"/>
    </row>
    <row r="53" spans="1:9" ht="31.5" hidden="1" customHeight="1" x14ac:dyDescent="0.25">
      <c r="A53" s="38" t="s">
        <v>109</v>
      </c>
      <c r="B53" s="28" t="s">
        <v>199</v>
      </c>
      <c r="C53" s="30" t="s">
        <v>245</v>
      </c>
      <c r="D53" s="29">
        <v>28000000</v>
      </c>
      <c r="E53" s="29">
        <f t="shared" si="3"/>
        <v>4000000</v>
      </c>
      <c r="F53" s="29" t="s">
        <v>207</v>
      </c>
      <c r="G53" s="159" t="str">
        <f>"2.1.2.02.02.009.001"</f>
        <v>2.1.2.02.02.009.001</v>
      </c>
      <c r="H53" s="160" t="str">
        <f>"SERVICIOS PARA LA COMUNIDAD, SOCIALES Y PERSONALES (RECURSOS PROPIOS)"</f>
        <v>SERVICIOS PARA LA COMUNIDAD, SOCIALES Y PERSONALES (RECURSOS PROPIOS)</v>
      </c>
      <c r="I53" s="41"/>
    </row>
    <row r="54" spans="1:9" ht="31.5" hidden="1" customHeight="1" x14ac:dyDescent="0.25">
      <c r="A54" s="38" t="s">
        <v>109</v>
      </c>
      <c r="B54" s="28"/>
      <c r="C54" s="30" t="s">
        <v>246</v>
      </c>
      <c r="D54" s="29">
        <v>100000000</v>
      </c>
      <c r="E54" s="29">
        <f t="shared" si="3"/>
        <v>14285714.285714285</v>
      </c>
      <c r="F54" s="29"/>
      <c r="G54" s="29" t="s">
        <v>290</v>
      </c>
      <c r="H54" s="158" t="s">
        <v>291</v>
      </c>
      <c r="I54" s="41"/>
    </row>
    <row r="55" spans="1:9" ht="31.5" hidden="1" customHeight="1" x14ac:dyDescent="0.25">
      <c r="A55" s="38" t="s">
        <v>109</v>
      </c>
      <c r="B55" s="47" t="s">
        <v>354</v>
      </c>
      <c r="C55" s="30" t="s">
        <v>247</v>
      </c>
      <c r="D55" s="29">
        <v>140000000</v>
      </c>
      <c r="E55" s="29">
        <f>+D55/7</f>
        <v>20000000</v>
      </c>
      <c r="F55" s="29"/>
      <c r="G55" s="159" t="str">
        <f>"2.1.2.02.02.009.001"</f>
        <v>2.1.2.02.02.009.001</v>
      </c>
      <c r="H55" s="160" t="str">
        <f>"SERVICIOS PARA LA COMUNIDAD, SOCIALES Y PERSONALES (RECURSOS PROPIOS)"</f>
        <v>SERVICIOS PARA LA COMUNIDAD, SOCIALES Y PERSONALES (RECURSOS PROPIOS)</v>
      </c>
      <c r="I55" s="41"/>
    </row>
    <row r="56" spans="1:9" ht="31.5" hidden="1" customHeight="1" x14ac:dyDescent="0.25">
      <c r="A56" s="38"/>
      <c r="B56" s="28"/>
      <c r="C56" s="30"/>
      <c r="D56" s="45">
        <f>SUM(D45:D55)</f>
        <v>1221458000</v>
      </c>
      <c r="E56" s="44"/>
      <c r="F56" s="44"/>
      <c r="G56" s="44"/>
      <c r="H56" s="67"/>
      <c r="I56" s="41"/>
    </row>
    <row r="57" spans="1:9" ht="31.5" hidden="1" customHeight="1" x14ac:dyDescent="0.25">
      <c r="A57" s="38"/>
      <c r="B57" s="28"/>
      <c r="C57" s="30"/>
      <c r="D57" s="45">
        <f>+D56+D44</f>
        <v>13562460000</v>
      </c>
      <c r="E57" s="44" t="s">
        <v>249</v>
      </c>
      <c r="F57" s="44"/>
      <c r="G57" s="44"/>
      <c r="H57" s="67"/>
      <c r="I57" s="41"/>
    </row>
    <row r="58" spans="1:9" ht="31.5" customHeight="1" x14ac:dyDescent="0.25">
      <c r="A58" s="46"/>
      <c r="C58" s="48"/>
      <c r="D58" s="49">
        <f>+D57+'OPS ADMINISTRATIVOS'!D46</f>
        <v>15118056000</v>
      </c>
      <c r="E58" s="121"/>
      <c r="F58" s="49"/>
      <c r="G58" s="50"/>
      <c r="H58" s="163"/>
    </row>
    <row r="59" spans="1:9" ht="31.5" customHeight="1" x14ac:dyDescent="0.25">
      <c r="D59" s="164"/>
    </row>
    <row r="60" spans="1:9" ht="31.5" customHeight="1" x14ac:dyDescent="0.25">
      <c r="D60" s="64"/>
    </row>
    <row r="62" spans="1:9" ht="31.5" customHeight="1" x14ac:dyDescent="0.25">
      <c r="C62" s="166"/>
    </row>
    <row r="63" spans="1:9" ht="31.5" customHeight="1" x14ac:dyDescent="0.25">
      <c r="C63" s="166" t="s">
        <v>351</v>
      </c>
      <c r="E63" s="64">
        <v>10404000</v>
      </c>
    </row>
    <row r="64" spans="1:9" ht="31.5" customHeight="1" x14ac:dyDescent="0.25">
      <c r="C64" s="166" t="s">
        <v>352</v>
      </c>
      <c r="E64" s="64">
        <f>+E63-D38</f>
        <v>-3468000</v>
      </c>
    </row>
    <row r="65" spans="3:5" ht="31.5" customHeight="1" x14ac:dyDescent="0.25">
      <c r="C65" s="166" t="s">
        <v>353</v>
      </c>
      <c r="E65" s="64">
        <v>3294000</v>
      </c>
    </row>
    <row r="66" spans="3:5" ht="31.5" customHeight="1" x14ac:dyDescent="0.25">
      <c r="C66" s="167"/>
      <c r="E66" s="64">
        <f>+E64+E65</f>
        <v>-174000</v>
      </c>
    </row>
  </sheetData>
  <autoFilter xmlns:x14="http://schemas.microsoft.com/office/spreadsheetml/2009/9/main" ref="A1:I57" xr:uid="{00000000-0009-0000-0000-00000D000000}">
    <filterColumn colId="2">
      <filters>
        <mc:AlternateContent xmlns:mc="http://schemas.openxmlformats.org/markup-compatibility/2006">
          <mc:Choice Requires="x14">
            <x14:filter val="Prestación de servicios para el procesamiento de las pruebas de exámenes especializados y/o rutina y estudios de patologia como apoyo a dar cumplimiento a las actividades de diagnóstico, prevención, tratamiento, seguimiento, control y vigilancia de las enfermedades"/>
            <x14:filter val="PRESTACION DE SERVICIOS PARA TAMIZAJE METABOLICO NEONATAL  EN LA E.S.E HOSPITAL SAN JOSE DEL GUAVIARE"/>
            <x14:filter val="TAMIZAJE AUDITIVO A LOS RECIEN NACIDOS EN LA E.S.E HOSPITAL SAN JOSE DEL GUAVIARE"/>
          </mc:Choice>
          <mc:Fallback>
            <filter val="PRESTACION DE SERVICIOS PARA TAMIZAJE METABOLICO NEONATAL  EN LA E.S.E HOSPITAL SAN JOSE DEL GUAVIARE"/>
            <filter val="TAMIZAJE AUDITIVO A LOS RECIEN NACIDOS EN LA E.S.E HOSPITAL SAN JOSE DEL GUAVIARE"/>
          </mc:Fallback>
        </mc:AlternateContent>
      </filters>
    </filterColumn>
    <filterColumn colId="6" showButton="0"/>
  </autoFilter>
  <mergeCells count="1">
    <mergeCell ref="G1:H1"/>
  </mergeCells>
  <hyperlinks>
    <hyperlink ref="C63" r:id="rId1" display="javascript:void(0);" xr:uid="{00000000-0004-0000-0D00-000000000000}"/>
    <hyperlink ref="C64" r:id="rId2" display="javascript:void(0);" xr:uid="{00000000-0004-0000-0D00-000001000000}"/>
    <hyperlink ref="C65" r:id="rId3" display="javascript:void(0);" xr:uid="{00000000-0004-0000-0D00-000002000000}"/>
  </hyperlinks>
  <pageMargins left="0.7" right="0.7" top="0.75" bottom="0.75" header="0.3" footer="0.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SEGUIMIENTO</vt:lpstr>
      <vt:lpstr>Hoja1</vt:lpstr>
      <vt:lpstr>Hoja2</vt:lpstr>
      <vt:lpstr>Hoja3</vt:lpstr>
      <vt:lpstr>MODIFICACIONES EN PAA</vt:lpstr>
      <vt:lpstr>PAA BIENES Y SERVICIOS</vt:lpstr>
      <vt:lpstr>OPS ADMINISTRATIVOS</vt:lpstr>
      <vt:lpstr>OPS ASISTENCIAL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ANGELAALMACEN</dc:creator>
  <cp:lastModifiedBy>angela maria david torres</cp:lastModifiedBy>
  <cp:lastPrinted>2025-03-13T20:42:25Z</cp:lastPrinted>
  <dcterms:created xsi:type="dcterms:W3CDTF">2015-06-05T18:17:20Z</dcterms:created>
  <dcterms:modified xsi:type="dcterms:W3CDTF">2025-06-11T00:59:44Z</dcterms:modified>
</cp:coreProperties>
</file>